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tables/table7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Forecast Sheet" sheetId="3" r:id="rId1"/>
    <sheet name="داده‌های اصلی" sheetId="1" r:id="rId2"/>
    <sheet name="اکسل 2013 یا قبل‌تر" sheetId="7" r:id="rId3"/>
    <sheet name="Upward Trend Forecast 1" sheetId="9" r:id="rId4"/>
    <sheet name="Upward Trend Forecast 2" sheetId="10" r:id="rId5"/>
    <sheet name="Compare Forecast Accuracy" sheetId="11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7" l="1"/>
  <c r="E26" i="7"/>
  <c r="C24" i="10"/>
  <c r="C29" i="10"/>
  <c r="C28" i="10"/>
  <c r="C27" i="10"/>
  <c r="C30" i="10"/>
  <c r="H7" i="3"/>
  <c r="H5" i="3"/>
  <c r="H3" i="3"/>
  <c r="H8" i="3"/>
  <c r="H6" i="3"/>
  <c r="H4" i="3"/>
  <c r="H2" i="3"/>
  <c r="D30" i="10"/>
  <c r="E30" i="10"/>
  <c r="E28" i="10"/>
  <c r="D28" i="10"/>
  <c r="D27" i="10"/>
  <c r="D29" i="10"/>
  <c r="E27" i="10"/>
  <c r="E29" i="10"/>
  <c r="C25" i="10"/>
  <c r="C26" i="10"/>
  <c r="C24" i="9"/>
  <c r="C25" i="9"/>
  <c r="C26" i="9"/>
  <c r="C27" i="9"/>
  <c r="C28" i="9"/>
  <c r="C29" i="9"/>
  <c r="E24" i="10"/>
  <c r="D24" i="10"/>
  <c r="D25" i="10"/>
  <c r="E26" i="10"/>
  <c r="D26" i="10"/>
  <c r="E25" i="10"/>
  <c r="D29" i="9"/>
  <c r="D24" i="9"/>
  <c r="E26" i="9"/>
  <c r="E29" i="9"/>
  <c r="E24" i="9"/>
  <c r="D26" i="9"/>
  <c r="D28" i="9"/>
  <c r="E27" i="9"/>
  <c r="D25" i="9"/>
  <c r="E28" i="9"/>
  <c r="D27" i="9"/>
  <c r="E25" i="9"/>
  <c r="C18" i="11"/>
  <c r="C19" i="11"/>
  <c r="C20" i="11"/>
  <c r="C21" i="11"/>
  <c r="C23" i="11"/>
  <c r="C22" i="11"/>
  <c r="C28" i="11"/>
  <c r="C24" i="11"/>
  <c r="C29" i="11"/>
  <c r="C25" i="11"/>
  <c r="C27" i="11"/>
  <c r="C30" i="11"/>
  <c r="C26" i="11"/>
  <c r="C28" i="7" l="1"/>
  <c r="C29" i="7"/>
  <c r="C30" i="7"/>
  <c r="C31" i="7"/>
  <c r="C32" i="7"/>
  <c r="C33" i="7"/>
  <c r="C34" i="7"/>
  <c r="C35" i="7"/>
  <c r="C36" i="7"/>
  <c r="C37" i="7"/>
  <c r="C38" i="7"/>
  <c r="C27" i="7"/>
  <c r="C26" i="7"/>
  <c r="C27" i="3"/>
  <c r="C36" i="3"/>
  <c r="C34" i="3"/>
  <c r="C33" i="3"/>
  <c r="C31" i="3"/>
  <c r="C29" i="3"/>
  <c r="C28" i="3"/>
  <c r="C35" i="3"/>
  <c r="C30" i="3"/>
  <c r="C32" i="3"/>
  <c r="C37" i="3"/>
  <c r="C26" i="3"/>
  <c r="D26" i="3"/>
  <c r="E26" i="3"/>
  <c r="E37" i="3"/>
  <c r="D30" i="3"/>
  <c r="D28" i="3"/>
  <c r="E31" i="3"/>
  <c r="D34" i="3"/>
  <c r="E27" i="3"/>
  <c r="E34" i="3"/>
  <c r="D37" i="3"/>
  <c r="E30" i="3"/>
  <c r="E28" i="3"/>
  <c r="D31" i="3"/>
  <c r="D27" i="3"/>
  <c r="D32" i="3"/>
  <c r="E35" i="3"/>
  <c r="E29" i="3"/>
  <c r="D33" i="3"/>
  <c r="E36" i="3"/>
  <c r="E32" i="3"/>
  <c r="D35" i="3"/>
  <c r="D29" i="3"/>
  <c r="E33" i="3"/>
  <c r="D36" i="3"/>
  <c r="E26" i="11"/>
  <c r="E27" i="11"/>
  <c r="D29" i="11"/>
  <c r="D28" i="11"/>
  <c r="D24" i="11"/>
  <c r="D26" i="11"/>
  <c r="D27" i="11"/>
  <c r="E29" i="11"/>
  <c r="E28" i="11"/>
  <c r="E30" i="11"/>
  <c r="D25" i="11"/>
  <c r="E24" i="11"/>
  <c r="D30" i="11"/>
  <c r="E25" i="11"/>
  <c r="D31" i="7" l="1"/>
  <c r="E31" i="7"/>
  <c r="E30" i="7"/>
  <c r="D30" i="7"/>
  <c r="E35" i="7"/>
  <c r="D35" i="7"/>
  <c r="E34" i="7"/>
  <c r="D34" i="7"/>
  <c r="E37" i="7"/>
  <c r="D37" i="7"/>
  <c r="E33" i="7"/>
  <c r="D33" i="7"/>
  <c r="E29" i="7"/>
  <c r="D29" i="7"/>
  <c r="E27" i="7"/>
  <c r="D27" i="7"/>
  <c r="E38" i="7"/>
  <c r="D38" i="7"/>
  <c r="E36" i="7"/>
  <c r="D36" i="7"/>
  <c r="E32" i="7"/>
  <c r="D32" i="7"/>
  <c r="E28" i="7"/>
  <c r="D28" i="7"/>
</calcChain>
</file>

<file path=xl/sharedStrings.xml><?xml version="1.0" encoding="utf-8"?>
<sst xmlns="http://schemas.openxmlformats.org/spreadsheetml/2006/main" count="46" uniqueCount="30">
  <si>
    <t>Visitors</t>
  </si>
  <si>
    <t>Period</t>
  </si>
  <si>
    <t>Forecast(Visitors)</t>
  </si>
  <si>
    <t>Lower Confidence Bound(Visitors)</t>
  </si>
  <si>
    <t>Upper Confidence Bound(Visitors)</t>
  </si>
  <si>
    <t>Hawaii Visitor Data</t>
  </si>
  <si>
    <t>Value</t>
  </si>
  <si>
    <t>Timeline</t>
  </si>
  <si>
    <t>Values</t>
  </si>
  <si>
    <t>Forecast</t>
  </si>
  <si>
    <t>Lower Confidence Bound</t>
  </si>
  <si>
    <t>Upper Confidence Bound</t>
  </si>
  <si>
    <t>Statistic</t>
  </si>
  <si>
    <t>Alpha</t>
  </si>
  <si>
    <t>Beta</t>
  </si>
  <si>
    <t>Gamma</t>
  </si>
  <si>
    <t>MASE</t>
  </si>
  <si>
    <t>SMAPE</t>
  </si>
  <si>
    <t>MAE</t>
  </si>
  <si>
    <t>RMSE</t>
  </si>
  <si>
    <t>=FORECAST.ETS.STAT($B$2:$B$25,$A$2:$A$25,1,12,1)</t>
  </si>
  <si>
    <t>=FORECAST.ETS.STAT($B$2:$B$25,$A$2:$A$25,2,12,1)</t>
  </si>
  <si>
    <t>=FORECAST.ETS.STAT($B$2:$B$25,$A$2:$A$25,3,12,1)</t>
  </si>
  <si>
    <t>=FORECAST.ETS.STAT($B$2:$B$25,$A$2:$A$25,4,12,1)</t>
  </si>
  <si>
    <t>=FORECAST.ETS.STAT($B$2:$B$25,$A$2:$A$25,5,12,1)</t>
  </si>
  <si>
    <t>=FORECAST.ETS.STAT($B$2:$B$25,$A$2:$A$25,6,12,1)</t>
  </si>
  <si>
    <t>=FORECAST.ETS.STAT($B$2:$B$25,$A$2:$A$25,7,12,1)</t>
  </si>
  <si>
    <t>Upper Confidence Interval</t>
  </si>
  <si>
    <t>Lower Confidence Interval</t>
  </si>
  <si>
    <t>فرمول‌ها در ستون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</si>
</sst>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\_x000a_yy"/>
    <numFmt numFmtId="165" formatCode="mm\_x000a_yyyy"/>
  </numFmts>
  <fonts count="2" x14ac:knownFonts="1">
    <font>
      <sz val="11"/>
      <color theme="1"/>
      <name val="Segoe UI"/>
      <family val="2"/>
      <scheme val="minor"/>
    </font>
    <font>
      <sz val="14"/>
      <color theme="0"/>
      <name val="Segoe U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3" fontId="0" fillId="0" borderId="0" xfId="0" applyNumberFormat="1"/>
    <xf numFmtId="164" fontId="0" fillId="0" borderId="0" xfId="0" applyNumberFormat="1" applyAlignment="1">
      <alignment wrapText="1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centerContinuous" vertical="center"/>
    </xf>
    <xf numFmtId="0" fontId="0" fillId="0" borderId="0" xfId="0" applyAlignment="1">
      <alignment wrapText="1"/>
    </xf>
    <xf numFmtId="165" fontId="0" fillId="0" borderId="0" xfId="0" applyNumberFormat="1"/>
    <xf numFmtId="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quotePrefix="1"/>
    <xf numFmtId="0" fontId="0" fillId="0" borderId="0" xfId="0" applyAlignment="1">
      <alignment horizontal="left"/>
    </xf>
  </cellXfs>
  <cellStyles count="1">
    <cellStyle name="Normal" xfId="0" builtinId="0"/>
  </cellStyles>
  <dxfs count="31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66" formatCode="d/mm/yyyy"/>
    </dxf>
    <dxf>
      <alignment horizontal="general" vertical="bottom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66" formatCode="d/mm/yyyy"/>
    </dxf>
    <dxf>
      <alignment horizontal="general" vertical="bottom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66" formatCode="d/mm/yyyy"/>
    </dxf>
    <dxf>
      <alignment horizontal="general" vertical="bottom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0" formatCode="General"/>
    </dxf>
    <dxf>
      <numFmt numFmtId="3" formatCode="#,##0"/>
    </dxf>
    <dxf>
      <numFmt numFmtId="165" formatCode="mm\_x000a_yyyy"/>
    </dxf>
    <dxf>
      <alignment horizontal="general" vertical="bottom" textRotation="0" wrapText="1" indent="0" justifyLastLine="0" shrinkToFit="0" readingOrder="0"/>
    </dxf>
    <dxf>
      <numFmt numFmtId="3" formatCode="#,##0"/>
    </dxf>
    <dxf>
      <numFmt numFmtId="166" formatCode="d/mm/yyyy"/>
    </dxf>
    <dxf>
      <numFmt numFmtId="4" formatCode="#,##0.00"/>
    </dxf>
    <dxf>
      <numFmt numFmtId="3" formatCode="#,##0"/>
    </dxf>
    <dxf>
      <numFmt numFmtId="3" formatCode="#,##0"/>
    </dxf>
    <dxf>
      <numFmt numFmtId="3" formatCode="#,##0"/>
    </dxf>
    <dxf>
      <numFmt numFmtId="164" formatCode="mm\_x000a_yy"/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'Forecast Sheet'!$B$1</c:f>
              <c:strCache>
                <c:ptCount val="1"/>
                <c:pt idx="0">
                  <c:v>Visitors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'Forecast Sheet'!$B$2:$B$37</c:f>
              <c:numCache>
                <c:formatCode>#,##0</c:formatCode>
                <c:ptCount val="36"/>
                <c:pt idx="0">
                  <c:v>671160</c:v>
                </c:pt>
                <c:pt idx="1">
                  <c:v>635558</c:v>
                </c:pt>
                <c:pt idx="2">
                  <c:v>721915</c:v>
                </c:pt>
                <c:pt idx="3">
                  <c:v>643960</c:v>
                </c:pt>
                <c:pt idx="4">
                  <c:v>643786</c:v>
                </c:pt>
                <c:pt idx="5">
                  <c:v>724012</c:v>
                </c:pt>
                <c:pt idx="6">
                  <c:v>773626</c:v>
                </c:pt>
                <c:pt idx="7">
                  <c:v>735758</c:v>
                </c:pt>
                <c:pt idx="8">
                  <c:v>611256</c:v>
                </c:pt>
                <c:pt idx="9">
                  <c:v>650638</c:v>
                </c:pt>
                <c:pt idx="10">
                  <c:v>630391</c:v>
                </c:pt>
                <c:pt idx="11">
                  <c:v>754282</c:v>
                </c:pt>
                <c:pt idx="12">
                  <c:v>676221</c:v>
                </c:pt>
                <c:pt idx="13">
                  <c:v>653652</c:v>
                </c:pt>
                <c:pt idx="14">
                  <c:v>767989</c:v>
                </c:pt>
                <c:pt idx="15">
                  <c:v>667787</c:v>
                </c:pt>
                <c:pt idx="16">
                  <c:v>701047</c:v>
                </c:pt>
                <c:pt idx="17">
                  <c:v>776972</c:v>
                </c:pt>
                <c:pt idx="18">
                  <c:v>815600</c:v>
                </c:pt>
                <c:pt idx="19">
                  <c:v>757539</c:v>
                </c:pt>
                <c:pt idx="20">
                  <c:v>623899</c:v>
                </c:pt>
                <c:pt idx="21">
                  <c:v>670039</c:v>
                </c:pt>
                <c:pt idx="22">
                  <c:v>659531</c:v>
                </c:pt>
                <c:pt idx="23">
                  <c:v>792742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5F-454B-84F6-17262D4E7B81}"/>
            </c:ext>
          </c:extLst>
        </c:ser>
        <c:ser>
          <c:idx val="1"/>
          <c:order val="1"/>
          <c:tx>
            <c:strRef>
              <c:f>'Forecast Sheet'!$C$1</c:f>
              <c:strCache>
                <c:ptCount val="1"/>
                <c:pt idx="0">
                  <c:v>Forecast(Visitors)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'Forecast Sheet'!$A$2:$A$37</c:f>
              <c:numCache>
                <c:formatCode>mm\
yy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'Forecast Sheet'!$C$2:$C$37</c:f>
              <c:numCache>
                <c:formatCode>General</c:formatCode>
                <c:ptCount val="36"/>
                <c:pt idx="23" formatCode="#,##0">
                  <c:v>792742</c:v>
                </c:pt>
                <c:pt idx="24" formatCode="#,##0">
                  <c:v>707060.94922522362</c:v>
                </c:pt>
                <c:pt idx="25" formatCode="#,##0">
                  <c:v>682016.95738363045</c:v>
                </c:pt>
                <c:pt idx="26" formatCode="#,##0">
                  <c:v>791455.14716085501</c:v>
                </c:pt>
                <c:pt idx="27" formatCode="#,##0">
                  <c:v>696578.94509466575</c:v>
                </c:pt>
                <c:pt idx="28" formatCode="#,##0">
                  <c:v>723847.25602484413</c:v>
                </c:pt>
                <c:pt idx="29" formatCode="#,##0">
                  <c:v>795523.40866287146</c:v>
                </c:pt>
                <c:pt idx="30" formatCode="#,##0">
                  <c:v>838855.65995714266</c:v>
                </c:pt>
                <c:pt idx="31" formatCode="#,##0">
                  <c:v>790138.13482092286</c:v>
                </c:pt>
                <c:pt idx="32" formatCode="#,##0">
                  <c:v>661249.59986483282</c:v>
                </c:pt>
                <c:pt idx="33" formatCode="#,##0">
                  <c:v>704462.24072264682</c:v>
                </c:pt>
                <c:pt idx="34" formatCode="#,##0">
                  <c:v>689742.54264960426</c:v>
                </c:pt>
                <c:pt idx="35" formatCode="#,##0">
                  <c:v>816263.02620615519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5F-454B-84F6-17262D4E7B81}"/>
            </c:ext>
          </c:extLst>
        </c:ser>
        <c:ser>
          <c:idx val="2"/>
          <c:order val="2"/>
          <c:tx>
            <c:strRef>
              <c:f>'Forecast Sheet'!$D$1</c:f>
              <c:strCache>
                <c:ptCount val="1"/>
                <c:pt idx="0">
                  <c:v>Lower Confidence Bound(Visitors)</c:v>
                </c:pt>
              </c:strCache>
            </c:strRef>
          </c:tx>
          <c:spPr>
            <a:ln w="12700" cap="rnd">
              <a:solidFill>
                <a:srgbClr val="8AB83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'Forecast Sheet'!$A$2:$A$37</c:f>
              <c:numCache>
                <c:formatCode>mm\
yy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'Forecast Sheet'!$D$2:$D$37</c:f>
              <c:numCache>
                <c:formatCode>General</c:formatCode>
                <c:ptCount val="36"/>
                <c:pt idx="23" formatCode="#,##0">
                  <c:v>792742</c:v>
                </c:pt>
                <c:pt idx="24" formatCode="#,##0">
                  <c:v>681353.20327677019</c:v>
                </c:pt>
                <c:pt idx="25" formatCode="#,##0">
                  <c:v>655505.50238557032</c:v>
                </c:pt>
                <c:pt idx="26" formatCode="#,##0">
                  <c:v>764157.52750235726</c:v>
                </c:pt>
                <c:pt idx="27" formatCode="#,##0">
                  <c:v>668511.20734749211</c:v>
                </c:pt>
                <c:pt idx="28" formatCode="#,##0">
                  <c:v>695024.13756824879</c:v>
                </c:pt>
                <c:pt idx="29" formatCode="#,##0">
                  <c:v>765958.4948839877</c:v>
                </c:pt>
                <c:pt idx="30" formatCode="#,##0">
                  <c:v>808561.51643747487</c:v>
                </c:pt>
                <c:pt idx="31" formatCode="#,##0">
                  <c:v>759126.41939188656</c:v>
                </c:pt>
                <c:pt idx="32" formatCode="#,##0">
                  <c:v>629531.15829981992</c:v>
                </c:pt>
                <c:pt idx="33" formatCode="#,##0">
                  <c:v>672047.18900663918</c:v>
                </c:pt>
                <c:pt idx="34" formatCode="#,##0">
                  <c:v>656640.33814683917</c:v>
                </c:pt>
                <c:pt idx="35" formatCode="#,##0">
                  <c:v>782482.52957475826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5F-454B-84F6-17262D4E7B81}"/>
            </c:ext>
          </c:extLst>
        </c:ser>
        <c:ser>
          <c:idx val="3"/>
          <c:order val="3"/>
          <c:tx>
            <c:strRef>
              <c:f>'Forecast Sheet'!$E$1</c:f>
              <c:strCache>
                <c:ptCount val="1"/>
                <c:pt idx="0">
                  <c:v>Upper Confidence Bound(Visitors)</c:v>
                </c:pt>
              </c:strCache>
            </c:strRef>
          </c:tx>
          <c:spPr>
            <a:ln w="12700" cap="rnd">
              <a:solidFill>
                <a:srgbClr val="8AB83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'Forecast Sheet'!$A$2:$A$37</c:f>
              <c:numCache>
                <c:formatCode>mm\
yy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'Forecast Sheet'!$E$2:$E$37</c:f>
              <c:numCache>
                <c:formatCode>General</c:formatCode>
                <c:ptCount val="36"/>
                <c:pt idx="23" formatCode="#,##0">
                  <c:v>792742</c:v>
                </c:pt>
                <c:pt idx="24" formatCode="#,##0">
                  <c:v>732768.69517367706</c:v>
                </c:pt>
                <c:pt idx="25" formatCode="#,##0">
                  <c:v>708528.41238169058</c:v>
                </c:pt>
                <c:pt idx="26" formatCode="#,##0">
                  <c:v>818752.76681935275</c:v>
                </c:pt>
                <c:pt idx="27" formatCode="#,##0">
                  <c:v>724646.68284183939</c:v>
                </c:pt>
                <c:pt idx="28" formatCode="#,##0">
                  <c:v>752670.37448143947</c:v>
                </c:pt>
                <c:pt idx="29" formatCode="#,##0">
                  <c:v>825088.32244175521</c:v>
                </c:pt>
                <c:pt idx="30" formatCode="#,##0">
                  <c:v>869149.80347681046</c:v>
                </c:pt>
                <c:pt idx="31" formatCode="#,##0">
                  <c:v>821149.85024995916</c:v>
                </c:pt>
                <c:pt idx="32" formatCode="#,##0">
                  <c:v>692968.04142984573</c:v>
                </c:pt>
                <c:pt idx="33" formatCode="#,##0">
                  <c:v>736877.29243865446</c:v>
                </c:pt>
                <c:pt idx="34" formatCode="#,##0">
                  <c:v>722844.74715236935</c:v>
                </c:pt>
                <c:pt idx="35" formatCode="#,##0">
                  <c:v>850043.52283755213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5F-454B-84F6-17262D4E7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0299120"/>
        <c:axId val="1370699712"/>
      </c:lineChart>
      <c:catAx>
        <c:axId val="1640299120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0699712"/>
        <c:crosses val="autoZero"/>
        <c:auto val="1"/>
        <c:lblAlgn val="ctr"/>
        <c:lblOffset val="100"/>
        <c:noMultiLvlLbl val="0"/>
      </c:catAx>
      <c:valAx>
        <c:axId val="137069971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029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04003302837596"/>
          <c:y val="7.4112032787345433E-2"/>
          <c:w val="0.86766254852777402"/>
          <c:h val="0.6561449604895645"/>
        </c:manualLayout>
      </c:layout>
      <c:lineChart>
        <c:grouping val="standard"/>
        <c:varyColors val="0"/>
        <c:ser>
          <c:idx val="0"/>
          <c:order val="0"/>
          <c:tx>
            <c:strRef>
              <c:f>'اکسل 2013 یا قبل‌تر'!$B$2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'اکسل 2013 یا قبل‌تر'!$A$3:$A$38</c:f>
              <c:numCache>
                <c:formatCode>mm\
yyyy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'اکسل 2013 یا قبل‌تر'!$B$3:$B$38</c:f>
              <c:numCache>
                <c:formatCode>#,##0</c:formatCode>
                <c:ptCount val="36"/>
                <c:pt idx="0">
                  <c:v>671160</c:v>
                </c:pt>
                <c:pt idx="1">
                  <c:v>635558</c:v>
                </c:pt>
                <c:pt idx="2">
                  <c:v>721915</c:v>
                </c:pt>
                <c:pt idx="3">
                  <c:v>643960</c:v>
                </c:pt>
                <c:pt idx="4">
                  <c:v>643786</c:v>
                </c:pt>
                <c:pt idx="5">
                  <c:v>724012</c:v>
                </c:pt>
                <c:pt idx="6">
                  <c:v>773626</c:v>
                </c:pt>
                <c:pt idx="7">
                  <c:v>735758</c:v>
                </c:pt>
                <c:pt idx="8">
                  <c:v>611256</c:v>
                </c:pt>
                <c:pt idx="9">
                  <c:v>650638</c:v>
                </c:pt>
                <c:pt idx="10">
                  <c:v>630391</c:v>
                </c:pt>
                <c:pt idx="11">
                  <c:v>754282</c:v>
                </c:pt>
                <c:pt idx="12">
                  <c:v>676221</c:v>
                </c:pt>
                <c:pt idx="13">
                  <c:v>653652</c:v>
                </c:pt>
                <c:pt idx="14">
                  <c:v>767989</c:v>
                </c:pt>
                <c:pt idx="15">
                  <c:v>667787</c:v>
                </c:pt>
                <c:pt idx="16">
                  <c:v>701047</c:v>
                </c:pt>
                <c:pt idx="17">
                  <c:v>776972</c:v>
                </c:pt>
                <c:pt idx="18">
                  <c:v>815600</c:v>
                </c:pt>
                <c:pt idx="19">
                  <c:v>757539</c:v>
                </c:pt>
                <c:pt idx="20">
                  <c:v>623899</c:v>
                </c:pt>
                <c:pt idx="21">
                  <c:v>670039</c:v>
                </c:pt>
                <c:pt idx="22">
                  <c:v>659531</c:v>
                </c:pt>
                <c:pt idx="23">
                  <c:v>792742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B8-445C-8209-9922A89F6A1A}"/>
            </c:ext>
          </c:extLst>
        </c:ser>
        <c:ser>
          <c:idx val="1"/>
          <c:order val="1"/>
          <c:tx>
            <c:strRef>
              <c:f>'اکسل 2013 یا قبل‌تر'!$C$2</c:f>
              <c:strCache>
                <c:ptCount val="1"/>
                <c:pt idx="0">
                  <c:v>Forecast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'اکسل 2013 یا قبل‌تر'!$A$3:$A$38</c:f>
              <c:numCache>
                <c:formatCode>mm\
yyyy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'اکسل 2013 یا قبل‌تر'!$C$3:$C$38</c:f>
              <c:numCache>
                <c:formatCode>General</c:formatCode>
                <c:ptCount val="36"/>
                <c:pt idx="23" formatCode="#,##0">
                  <c:v>792742</c:v>
                </c:pt>
                <c:pt idx="24" formatCode="#,##0">
                  <c:v>728456.60765417386</c:v>
                </c:pt>
                <c:pt idx="25" formatCode="#,##0">
                  <c:v>730909.75245893188</c:v>
                </c:pt>
                <c:pt idx="26" formatCode="#,##0">
                  <c:v>733204.62985693105</c:v>
                </c:pt>
                <c:pt idx="27" formatCode="#,##0">
                  <c:v>735657.77466168907</c:v>
                </c:pt>
                <c:pt idx="28" formatCode="#,##0">
                  <c:v>738031.78576306766</c:v>
                </c:pt>
                <c:pt idx="29" formatCode="#,##0">
                  <c:v>740484.93056782521</c:v>
                </c:pt>
                <c:pt idx="30" formatCode="#,##0">
                  <c:v>742858.94166920381</c:v>
                </c:pt>
                <c:pt idx="31" formatCode="#,##0">
                  <c:v>745312.08647396183</c:v>
                </c:pt>
                <c:pt idx="32" formatCode="#,##0">
                  <c:v>747765.23127871985</c:v>
                </c:pt>
                <c:pt idx="33" formatCode="#,##0">
                  <c:v>750139.24238009797</c:v>
                </c:pt>
                <c:pt idx="34" formatCode="#,##0">
                  <c:v>752592.38718485599</c:v>
                </c:pt>
                <c:pt idx="35" formatCode="#,##0">
                  <c:v>754966.39828623459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B8-445C-8209-9922A89F6A1A}"/>
            </c:ext>
          </c:extLst>
        </c:ser>
        <c:ser>
          <c:idx val="2"/>
          <c:order val="2"/>
          <c:tx>
            <c:strRef>
              <c:f>'اکسل 2013 یا قبل‌تر'!$D$2</c:f>
              <c:strCache>
                <c:ptCount val="1"/>
                <c:pt idx="0">
                  <c:v>Lower Confidence Interval</c:v>
                </c:pt>
              </c:strCache>
            </c:strRef>
          </c:tx>
          <c:spPr>
            <a:ln w="952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'اکسل 2013 یا قبل‌تر'!$A$3:$A$38</c:f>
              <c:numCache>
                <c:formatCode>mm\
yyyy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'اکسل 2013 یا قبل‌تر'!$D$3:$D$38</c:f>
              <c:numCache>
                <c:formatCode>#,##0</c:formatCode>
                <c:ptCount val="36"/>
                <c:pt idx="23">
                  <c:v>792742</c:v>
                </c:pt>
                <c:pt idx="24">
                  <c:v>704650.40670730837</c:v>
                </c:pt>
                <c:pt idx="25">
                  <c:v>707103.55151206639</c:v>
                </c:pt>
                <c:pt idx="26">
                  <c:v>709398.42891006556</c:v>
                </c:pt>
                <c:pt idx="27">
                  <c:v>711851.57371482358</c:v>
                </c:pt>
                <c:pt idx="28">
                  <c:v>714225.58481620217</c:v>
                </c:pt>
                <c:pt idx="29">
                  <c:v>716678.72962095973</c:v>
                </c:pt>
                <c:pt idx="30">
                  <c:v>719052.74072233832</c:v>
                </c:pt>
                <c:pt idx="31">
                  <c:v>721505.88552709634</c:v>
                </c:pt>
                <c:pt idx="32">
                  <c:v>723959.03033185436</c:v>
                </c:pt>
                <c:pt idx="33">
                  <c:v>726333.04143323249</c:v>
                </c:pt>
                <c:pt idx="34">
                  <c:v>728786.18623799051</c:v>
                </c:pt>
                <c:pt idx="35">
                  <c:v>731160.1973393691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6F-4B11-9AE0-1A8473C938C6}"/>
            </c:ext>
          </c:extLst>
        </c:ser>
        <c:ser>
          <c:idx val="3"/>
          <c:order val="3"/>
          <c:tx>
            <c:strRef>
              <c:f>'اکسل 2013 یا قبل‌تر'!$E$2</c:f>
              <c:strCache>
                <c:ptCount val="1"/>
                <c:pt idx="0">
                  <c:v>Upper Confidence Interval</c:v>
                </c:pt>
              </c:strCache>
            </c:strRef>
          </c:tx>
          <c:spPr>
            <a:ln w="952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'اکسل 2013 یا قبل‌تر'!$A$3:$A$38</c:f>
              <c:numCache>
                <c:formatCode>mm\
yyyy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'اکسل 2013 یا قبل‌تر'!$E$3:$E$38</c:f>
              <c:numCache>
                <c:formatCode>#,##0</c:formatCode>
                <c:ptCount val="36"/>
                <c:pt idx="23">
                  <c:v>792742</c:v>
                </c:pt>
                <c:pt idx="24">
                  <c:v>752262.80860103935</c:v>
                </c:pt>
                <c:pt idx="25">
                  <c:v>754715.95340579737</c:v>
                </c:pt>
                <c:pt idx="26">
                  <c:v>757010.83080379653</c:v>
                </c:pt>
                <c:pt idx="27">
                  <c:v>759463.97560855455</c:v>
                </c:pt>
                <c:pt idx="28">
                  <c:v>761837.98670993315</c:v>
                </c:pt>
                <c:pt idx="29">
                  <c:v>764291.1315146907</c:v>
                </c:pt>
                <c:pt idx="30">
                  <c:v>766665.14261606929</c:v>
                </c:pt>
                <c:pt idx="31">
                  <c:v>769118.28742082731</c:v>
                </c:pt>
                <c:pt idx="32">
                  <c:v>771571.43222558533</c:v>
                </c:pt>
                <c:pt idx="33">
                  <c:v>773945.44332696346</c:v>
                </c:pt>
                <c:pt idx="34">
                  <c:v>776398.58813172148</c:v>
                </c:pt>
                <c:pt idx="35">
                  <c:v>778772.59923310007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6F-4B11-9AE0-1A8473C93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5332944"/>
        <c:axId val="1689474016"/>
      </c:lineChart>
      <c:dateAx>
        <c:axId val="1555332944"/>
        <c:scaling>
          <c:orientation val="minMax"/>
        </c:scaling>
        <c:delete val="0"/>
        <c:axPos val="b"/>
        <c:numFmt formatCode="mm\&#10;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9474016"/>
        <c:crosses val="autoZero"/>
        <c:auto val="1"/>
        <c:lblOffset val="100"/>
        <c:baseTimeUnit val="months"/>
      </c:dateAx>
      <c:valAx>
        <c:axId val="168947401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533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'Upward Trend Forecast 1'!$B$1</c:f>
              <c:strCache>
                <c:ptCount val="1"/>
                <c:pt idx="0">
                  <c:v>Values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'Upward Trend Forecast 1'!$B$2:$B$29</c:f>
              <c:numCache>
                <c:formatCode>#,##0</c:formatCode>
                <c:ptCount val="28"/>
                <c:pt idx="0">
                  <c:v>0</c:v>
                </c:pt>
                <c:pt idx="1">
                  <c:v>0.5</c:v>
                </c:pt>
                <c:pt idx="2">
                  <c:v>15.7</c:v>
                </c:pt>
                <c:pt idx="3">
                  <c:v>148</c:v>
                </c:pt>
                <c:pt idx="4">
                  <c:v>610</c:v>
                </c:pt>
                <c:pt idx="5">
                  <c:v>1640</c:v>
                </c:pt>
                <c:pt idx="6">
                  <c:v>2762</c:v>
                </c:pt>
                <c:pt idx="7">
                  <c:v>3122</c:v>
                </c:pt>
                <c:pt idx="8">
                  <c:v>3933</c:v>
                </c:pt>
                <c:pt idx="9">
                  <c:v>5264</c:v>
                </c:pt>
                <c:pt idx="10">
                  <c:v>6921</c:v>
                </c:pt>
                <c:pt idx="11">
                  <c:v>8490</c:v>
                </c:pt>
                <c:pt idx="12">
                  <c:v>10711</c:v>
                </c:pt>
                <c:pt idx="13">
                  <c:v>14835</c:v>
                </c:pt>
                <c:pt idx="14">
                  <c:v>19166</c:v>
                </c:pt>
                <c:pt idx="15">
                  <c:v>24509</c:v>
                </c:pt>
                <c:pt idx="16">
                  <c:v>34204</c:v>
                </c:pt>
                <c:pt idx="17">
                  <c:v>48077</c:v>
                </c:pt>
                <c:pt idx="18">
                  <c:v>61093</c:v>
                </c:pt>
                <c:pt idx="19">
                  <c:v>74452</c:v>
                </c:pt>
                <c:pt idx="20">
                  <c:v>88988</c:v>
                </c:pt>
                <c:pt idx="21">
                  <c:v>107006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68-4F86-8BBF-F802D5A338C6}"/>
            </c:ext>
          </c:extLst>
        </c:ser>
        <c:ser>
          <c:idx val="1"/>
          <c:order val="1"/>
          <c:tx>
            <c:strRef>
              <c:f>'Upward Trend Forecast 1'!$C$1</c:f>
              <c:strCache>
                <c:ptCount val="1"/>
                <c:pt idx="0">
                  <c:v>Forecast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'Upward Trend Forecast 1'!$A$2:$A$29</c:f>
              <c:numCache>
                <c:formatCode>m/d/yyyy</c:formatCode>
                <c:ptCount val="28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</c:numCache>
            </c:numRef>
          </c:cat>
          <c:val>
            <c:numRef>
              <c:f>'Upward Trend Forecast 1'!$C$2:$C$29</c:f>
              <c:numCache>
                <c:formatCode>#,##0</c:formatCode>
                <c:ptCount val="28"/>
                <c:pt idx="21">
                  <c:v>107006</c:v>
                </c:pt>
                <c:pt idx="22">
                  <c:v>85301.090778336948</c:v>
                </c:pt>
                <c:pt idx="23">
                  <c:v>89497.560686236233</c:v>
                </c:pt>
                <c:pt idx="24">
                  <c:v>93694.030594135533</c:v>
                </c:pt>
                <c:pt idx="25">
                  <c:v>97890.500502034818</c:v>
                </c:pt>
                <c:pt idx="26">
                  <c:v>102086.97040993412</c:v>
                </c:pt>
                <c:pt idx="27">
                  <c:v>106283.44031783342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68-4F86-8BBF-F802D5A338C6}"/>
            </c:ext>
          </c:extLst>
        </c:ser>
        <c:ser>
          <c:idx val="2"/>
          <c:order val="2"/>
          <c:tx>
            <c:strRef>
              <c:f>'Upward Trend Forecast 1'!$D$1</c:f>
              <c:strCache>
                <c:ptCount val="1"/>
                <c:pt idx="0">
                  <c:v>Lower Confidence Bound</c:v>
                </c:pt>
              </c:strCache>
            </c:strRef>
          </c:tx>
          <c:spPr>
            <a:ln w="12700" cap="rnd">
              <a:solidFill>
                <a:srgbClr val="8AB83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'Upward Trend Forecast 1'!$A$2:$A$29</c:f>
              <c:numCache>
                <c:formatCode>m/d/yyyy</c:formatCode>
                <c:ptCount val="28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</c:numCache>
            </c:numRef>
          </c:cat>
          <c:val>
            <c:numRef>
              <c:f>'Upward Trend Forecast 1'!$D$2:$D$29</c:f>
              <c:numCache>
                <c:formatCode>#,##0</c:formatCode>
                <c:ptCount val="28"/>
                <c:pt idx="21">
                  <c:v>107006</c:v>
                </c:pt>
                <c:pt idx="22">
                  <c:v>57386.053110896486</c:v>
                </c:pt>
                <c:pt idx="23">
                  <c:v>60716.615342374629</c:v>
                </c:pt>
                <c:pt idx="24">
                  <c:v>64065.863856889555</c:v>
                </c:pt>
                <c:pt idx="25">
                  <c:v>67432.213707725838</c:v>
                </c:pt>
                <c:pt idx="26">
                  <c:v>70814.278103578603</c:v>
                </c:pt>
                <c:pt idx="27">
                  <c:v>74210.835627232795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68-4F86-8BBF-F802D5A338C6}"/>
            </c:ext>
          </c:extLst>
        </c:ser>
        <c:ser>
          <c:idx val="3"/>
          <c:order val="3"/>
          <c:tx>
            <c:strRef>
              <c:f>'Upward Trend Forecast 1'!$E$1</c:f>
              <c:strCache>
                <c:ptCount val="1"/>
                <c:pt idx="0">
                  <c:v>Upper Confidence Bound</c:v>
                </c:pt>
              </c:strCache>
            </c:strRef>
          </c:tx>
          <c:spPr>
            <a:ln w="12700" cap="rnd">
              <a:solidFill>
                <a:srgbClr val="8AB83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'Upward Trend Forecast 1'!$A$2:$A$29</c:f>
              <c:numCache>
                <c:formatCode>m/d/yyyy</c:formatCode>
                <c:ptCount val="28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</c:numCache>
            </c:numRef>
          </c:cat>
          <c:val>
            <c:numRef>
              <c:f>'Upward Trend Forecast 1'!$E$2:$E$29</c:f>
              <c:numCache>
                <c:formatCode>#,##0</c:formatCode>
                <c:ptCount val="28"/>
                <c:pt idx="21">
                  <c:v>107006</c:v>
                </c:pt>
                <c:pt idx="22">
                  <c:v>113216.1284457774</c:v>
                </c:pt>
                <c:pt idx="23">
                  <c:v>118278.50603009784</c:v>
                </c:pt>
                <c:pt idx="24">
                  <c:v>123322.19733138151</c:v>
                </c:pt>
                <c:pt idx="25">
                  <c:v>128348.7872963438</c:v>
                </c:pt>
                <c:pt idx="26">
                  <c:v>133359.66271628963</c:v>
                </c:pt>
                <c:pt idx="27">
                  <c:v>138356.04500843404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68-4F86-8BBF-F802D5A33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0343264"/>
        <c:axId val="678950080"/>
      </c:lineChart>
      <c:catAx>
        <c:axId val="310343264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8950080"/>
        <c:crosses val="autoZero"/>
        <c:auto val="1"/>
        <c:lblAlgn val="ctr"/>
        <c:lblOffset val="100"/>
        <c:noMultiLvlLbl val="0"/>
      </c:catAx>
      <c:valAx>
        <c:axId val="67895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34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'Upward Trend Forecast 2'!$B$1</c:f>
              <c:strCache>
                <c:ptCount val="1"/>
                <c:pt idx="0">
                  <c:v>Values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'Upward Trend Forecast 2'!$B$2:$B$30</c:f>
              <c:numCache>
                <c:formatCode>#,##0</c:formatCode>
                <c:ptCount val="29"/>
                <c:pt idx="0">
                  <c:v>0</c:v>
                </c:pt>
                <c:pt idx="1">
                  <c:v>0.5</c:v>
                </c:pt>
                <c:pt idx="2">
                  <c:v>15.7</c:v>
                </c:pt>
                <c:pt idx="3">
                  <c:v>148</c:v>
                </c:pt>
                <c:pt idx="4">
                  <c:v>610</c:v>
                </c:pt>
                <c:pt idx="5">
                  <c:v>1640</c:v>
                </c:pt>
                <c:pt idx="6">
                  <c:v>2762</c:v>
                </c:pt>
                <c:pt idx="7">
                  <c:v>3122</c:v>
                </c:pt>
                <c:pt idx="8">
                  <c:v>3933</c:v>
                </c:pt>
                <c:pt idx="9">
                  <c:v>5264</c:v>
                </c:pt>
                <c:pt idx="10">
                  <c:v>6921</c:v>
                </c:pt>
                <c:pt idx="11">
                  <c:v>8490</c:v>
                </c:pt>
                <c:pt idx="12">
                  <c:v>10711</c:v>
                </c:pt>
                <c:pt idx="13">
                  <c:v>14835</c:v>
                </c:pt>
                <c:pt idx="14">
                  <c:v>19166</c:v>
                </c:pt>
                <c:pt idx="15">
                  <c:v>24509</c:v>
                </c:pt>
                <c:pt idx="16">
                  <c:v>34204</c:v>
                </c:pt>
                <c:pt idx="17">
                  <c:v>48077</c:v>
                </c:pt>
                <c:pt idx="18">
                  <c:v>61093</c:v>
                </c:pt>
                <c:pt idx="19">
                  <c:v>74452</c:v>
                </c:pt>
                <c:pt idx="20">
                  <c:v>88988</c:v>
                </c:pt>
                <c:pt idx="21">
                  <c:v>107006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8-4728-B926-48FC8897A076}"/>
            </c:ext>
          </c:extLst>
        </c:ser>
        <c:ser>
          <c:idx val="1"/>
          <c:order val="1"/>
          <c:tx>
            <c:strRef>
              <c:f>'Upward Trend Forecast 2'!$C$1</c:f>
              <c:strCache>
                <c:ptCount val="1"/>
                <c:pt idx="0">
                  <c:v>Forecast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'Upward Trend Forecast 2'!$A$2:$A$30</c:f>
              <c:numCache>
                <c:formatCode>m/d/yyyy</c:formatCode>
                <c:ptCount val="29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</c:numCache>
            </c:numRef>
          </c:cat>
          <c:val>
            <c:numRef>
              <c:f>'Upward Trend Forecast 2'!$C$2:$C$30</c:f>
              <c:numCache>
                <c:formatCode>#,##0</c:formatCode>
                <c:ptCount val="29"/>
                <c:pt idx="21">
                  <c:v>107006</c:v>
                </c:pt>
                <c:pt idx="22">
                  <c:v>124655.01457951975</c:v>
                </c:pt>
                <c:pt idx="23">
                  <c:v>142311.24083824921</c:v>
                </c:pt>
                <c:pt idx="24">
                  <c:v>159967.46709697865</c:v>
                </c:pt>
                <c:pt idx="25">
                  <c:v>177623.69335570812</c:v>
                </c:pt>
                <c:pt idx="26">
                  <c:v>195279.91961443759</c:v>
                </c:pt>
                <c:pt idx="27">
                  <c:v>212936.14587316703</c:v>
                </c:pt>
                <c:pt idx="28">
                  <c:v>230592.3721318965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8-4728-B926-48FC8897A076}"/>
            </c:ext>
          </c:extLst>
        </c:ser>
        <c:ser>
          <c:idx val="2"/>
          <c:order val="2"/>
          <c:tx>
            <c:strRef>
              <c:f>'Upward Trend Forecast 2'!$D$1</c:f>
              <c:strCache>
                <c:ptCount val="1"/>
                <c:pt idx="0">
                  <c:v>Lower Confidence Bound</c:v>
                </c:pt>
              </c:strCache>
            </c:strRef>
          </c:tx>
          <c:spPr>
            <a:ln w="12700" cap="rnd">
              <a:solidFill>
                <a:srgbClr val="8AB83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'Upward Trend Forecast 2'!$A$2:$A$30</c:f>
              <c:numCache>
                <c:formatCode>m/d/yyyy</c:formatCode>
                <c:ptCount val="29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</c:numCache>
            </c:numRef>
          </c:cat>
          <c:val>
            <c:numRef>
              <c:f>'Upward Trend Forecast 2'!$D$2:$D$30</c:f>
              <c:numCache>
                <c:formatCode>#,##0</c:formatCode>
                <c:ptCount val="29"/>
                <c:pt idx="21">
                  <c:v>107006</c:v>
                </c:pt>
                <c:pt idx="22">
                  <c:v>118393.13639624789</c:v>
                </c:pt>
                <c:pt idx="23">
                  <c:v>128883.0391011529</c:v>
                </c:pt>
                <c:pt idx="24">
                  <c:v>137902.69725149334</c:v>
                </c:pt>
                <c:pt idx="25">
                  <c:v>145651.76116693509</c:v>
                </c:pt>
                <c:pt idx="26">
                  <c:v>152271.21502205223</c:v>
                </c:pt>
                <c:pt idx="27">
                  <c:v>157864.66807381919</c:v>
                </c:pt>
                <c:pt idx="28">
                  <c:v>162511.9610951996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8-4728-B926-48FC8897A076}"/>
            </c:ext>
          </c:extLst>
        </c:ser>
        <c:ser>
          <c:idx val="3"/>
          <c:order val="3"/>
          <c:tx>
            <c:strRef>
              <c:f>'Upward Trend Forecast 2'!$E$1</c:f>
              <c:strCache>
                <c:ptCount val="1"/>
                <c:pt idx="0">
                  <c:v>Upper Confidence Bound</c:v>
                </c:pt>
              </c:strCache>
            </c:strRef>
          </c:tx>
          <c:spPr>
            <a:ln w="12700" cap="rnd">
              <a:solidFill>
                <a:srgbClr val="8AB83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'Upward Trend Forecast 2'!$A$2:$A$30</c:f>
              <c:numCache>
                <c:formatCode>m/d/yyyy</c:formatCode>
                <c:ptCount val="29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</c:numCache>
            </c:numRef>
          </c:cat>
          <c:val>
            <c:numRef>
              <c:f>'Upward Trend Forecast 2'!$E$2:$E$30</c:f>
              <c:numCache>
                <c:formatCode>#,##0</c:formatCode>
                <c:ptCount val="29"/>
                <c:pt idx="21">
                  <c:v>107006</c:v>
                </c:pt>
                <c:pt idx="22">
                  <c:v>130916.8927627916</c:v>
                </c:pt>
                <c:pt idx="23">
                  <c:v>155739.44257534551</c:v>
                </c:pt>
                <c:pt idx="24">
                  <c:v>182032.23694246396</c:v>
                </c:pt>
                <c:pt idx="25">
                  <c:v>209595.62554448115</c:v>
                </c:pt>
                <c:pt idx="26">
                  <c:v>238288.62420682295</c:v>
                </c:pt>
                <c:pt idx="27">
                  <c:v>268007.62367251486</c:v>
                </c:pt>
                <c:pt idx="28">
                  <c:v>298672.78316859342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A8-4728-B926-48FC8897A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3120080"/>
        <c:axId val="502018576"/>
      </c:lineChart>
      <c:catAx>
        <c:axId val="693120080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018576"/>
        <c:crosses val="autoZero"/>
        <c:auto val="1"/>
        <c:lblAlgn val="ctr"/>
        <c:lblOffset val="100"/>
        <c:noMultiLvlLbl val="0"/>
      </c:catAx>
      <c:valAx>
        <c:axId val="50201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120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7529722402891"/>
          <c:y val="6.0803474484256242E-2"/>
          <c:w val="0.83141977462971484"/>
          <c:h val="0.54570742175143405"/>
        </c:manualLayout>
      </c:layout>
      <c:lineChart>
        <c:grouping val="standard"/>
        <c:varyColors val="0"/>
        <c:ser>
          <c:idx val="1"/>
          <c:order val="0"/>
          <c:tx>
            <c:strRef>
              <c:f>'Compare Forecast Accuracy'!$C$1</c:f>
              <c:strCache>
                <c:ptCount val="1"/>
                <c:pt idx="0">
                  <c:v>Forecast</c:v>
                </c:pt>
              </c:strCache>
            </c:strRef>
          </c:tx>
          <c:spPr>
            <a:ln w="254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'Compare Forecast Accuracy'!$A$2:$A$30</c:f>
              <c:numCache>
                <c:formatCode>m/d/yyyy</c:formatCode>
                <c:ptCount val="29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</c:numCache>
            </c:numRef>
          </c:cat>
          <c:val>
            <c:numRef>
              <c:f>'Compare Forecast Accuracy'!$C$2:$C$30</c:f>
              <c:numCache>
                <c:formatCode>#,##0</c:formatCode>
                <c:ptCount val="29"/>
                <c:pt idx="16">
                  <c:v>18717.657027142966</c:v>
                </c:pt>
                <c:pt idx="17">
                  <c:v>36373.883285872434</c:v>
                </c:pt>
                <c:pt idx="18">
                  <c:v>54030.109544601895</c:v>
                </c:pt>
                <c:pt idx="19">
                  <c:v>71686.335803331356</c:v>
                </c:pt>
                <c:pt idx="20">
                  <c:v>89342.56206206081</c:v>
                </c:pt>
                <c:pt idx="21">
                  <c:v>106998.78832079028</c:v>
                </c:pt>
                <c:pt idx="22">
                  <c:v>124655.01457951975</c:v>
                </c:pt>
                <c:pt idx="23">
                  <c:v>142311.24083824921</c:v>
                </c:pt>
                <c:pt idx="24">
                  <c:v>159967.46709697865</c:v>
                </c:pt>
                <c:pt idx="25">
                  <c:v>177623.69335570812</c:v>
                </c:pt>
                <c:pt idx="26">
                  <c:v>195279.91961443759</c:v>
                </c:pt>
                <c:pt idx="27">
                  <c:v>212936.14587316703</c:v>
                </c:pt>
                <c:pt idx="28">
                  <c:v>230592.3721318965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38-4FB4-933D-D428263E44AB}"/>
            </c:ext>
          </c:extLst>
        </c:ser>
        <c:ser>
          <c:idx val="2"/>
          <c:order val="1"/>
          <c:tx>
            <c:strRef>
              <c:f>'Compare Forecast Accuracy'!$D$1</c:f>
              <c:strCache>
                <c:ptCount val="1"/>
                <c:pt idx="0">
                  <c:v>Lower Confidence Bound</c:v>
                </c:pt>
              </c:strCache>
            </c:strRef>
          </c:tx>
          <c:spPr>
            <a:ln w="12700" cap="rnd">
              <a:solidFill>
                <a:srgbClr val="FFC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'Compare Forecast Accuracy'!$A$2:$A$30</c:f>
              <c:numCache>
                <c:formatCode>m/d/yyyy</c:formatCode>
                <c:ptCount val="29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</c:numCache>
            </c:numRef>
          </c:cat>
          <c:val>
            <c:numRef>
              <c:f>'Compare Forecast Accuracy'!$D$2:$D$30</c:f>
              <c:numCache>
                <c:formatCode>#,##0</c:formatCode>
                <c:ptCount val="29"/>
                <c:pt idx="21">
                  <c:v>107006</c:v>
                </c:pt>
                <c:pt idx="22">
                  <c:v>118393.13639624789</c:v>
                </c:pt>
                <c:pt idx="23">
                  <c:v>128883.0391011529</c:v>
                </c:pt>
                <c:pt idx="24">
                  <c:v>137902.69725149334</c:v>
                </c:pt>
                <c:pt idx="25">
                  <c:v>145651.76116693509</c:v>
                </c:pt>
                <c:pt idx="26">
                  <c:v>152271.21502205223</c:v>
                </c:pt>
                <c:pt idx="27">
                  <c:v>157864.66807381919</c:v>
                </c:pt>
                <c:pt idx="28">
                  <c:v>162511.9610951996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38-4FB4-933D-D428263E44AB}"/>
            </c:ext>
          </c:extLst>
        </c:ser>
        <c:ser>
          <c:idx val="3"/>
          <c:order val="2"/>
          <c:tx>
            <c:strRef>
              <c:f>'Compare Forecast Accuracy'!$E$1</c:f>
              <c:strCache>
                <c:ptCount val="1"/>
                <c:pt idx="0">
                  <c:v>Upper Confidence Bound</c:v>
                </c:pt>
              </c:strCache>
            </c:strRef>
          </c:tx>
          <c:spPr>
            <a:ln w="12700" cap="rnd">
              <a:solidFill>
                <a:srgbClr val="FFC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'Compare Forecast Accuracy'!$A$2:$A$30</c:f>
              <c:numCache>
                <c:formatCode>m/d/yyyy</c:formatCode>
                <c:ptCount val="29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</c:numCache>
            </c:numRef>
          </c:cat>
          <c:val>
            <c:numRef>
              <c:f>'Compare Forecast Accuracy'!$E$2:$E$30</c:f>
              <c:numCache>
                <c:formatCode>#,##0</c:formatCode>
                <c:ptCount val="29"/>
                <c:pt idx="21">
                  <c:v>107006</c:v>
                </c:pt>
                <c:pt idx="22">
                  <c:v>130916.8927627916</c:v>
                </c:pt>
                <c:pt idx="23">
                  <c:v>155739.44257534551</c:v>
                </c:pt>
                <c:pt idx="24">
                  <c:v>182032.23694246396</c:v>
                </c:pt>
                <c:pt idx="25">
                  <c:v>209595.62554448115</c:v>
                </c:pt>
                <c:pt idx="26">
                  <c:v>238288.62420682295</c:v>
                </c:pt>
                <c:pt idx="27">
                  <c:v>268007.62367251486</c:v>
                </c:pt>
                <c:pt idx="28">
                  <c:v>298672.78316859342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38-4FB4-933D-D428263E44AB}"/>
            </c:ext>
          </c:extLst>
        </c:ser>
        <c:ser>
          <c:idx val="0"/>
          <c:order val="3"/>
          <c:tx>
            <c:strRef>
              <c:f>'Compare Forecast Accuracy'!$B$1</c:f>
              <c:strCache>
                <c:ptCount val="1"/>
                <c:pt idx="0">
                  <c:v>Values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'Compare Forecast Accuracy'!$B$2:$B$30</c:f>
              <c:numCache>
                <c:formatCode>#,##0</c:formatCode>
                <c:ptCount val="29"/>
                <c:pt idx="0">
                  <c:v>0</c:v>
                </c:pt>
                <c:pt idx="1">
                  <c:v>0.5</c:v>
                </c:pt>
                <c:pt idx="2">
                  <c:v>15.7</c:v>
                </c:pt>
                <c:pt idx="3">
                  <c:v>148</c:v>
                </c:pt>
                <c:pt idx="4">
                  <c:v>610</c:v>
                </c:pt>
                <c:pt idx="5">
                  <c:v>1640</c:v>
                </c:pt>
                <c:pt idx="6">
                  <c:v>2762</c:v>
                </c:pt>
                <c:pt idx="7">
                  <c:v>3122</c:v>
                </c:pt>
                <c:pt idx="8">
                  <c:v>3933</c:v>
                </c:pt>
                <c:pt idx="9">
                  <c:v>5264</c:v>
                </c:pt>
                <c:pt idx="10">
                  <c:v>6921</c:v>
                </c:pt>
                <c:pt idx="11">
                  <c:v>8490</c:v>
                </c:pt>
                <c:pt idx="12">
                  <c:v>10711</c:v>
                </c:pt>
                <c:pt idx="13">
                  <c:v>14835</c:v>
                </c:pt>
                <c:pt idx="14">
                  <c:v>19166</c:v>
                </c:pt>
                <c:pt idx="15">
                  <c:v>24509</c:v>
                </c:pt>
                <c:pt idx="16">
                  <c:v>34204</c:v>
                </c:pt>
                <c:pt idx="17">
                  <c:v>48077</c:v>
                </c:pt>
                <c:pt idx="18">
                  <c:v>61093</c:v>
                </c:pt>
                <c:pt idx="19">
                  <c:v>74452</c:v>
                </c:pt>
                <c:pt idx="20">
                  <c:v>88988</c:v>
                </c:pt>
                <c:pt idx="21">
                  <c:v>107006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38-4FB4-933D-D428263E4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3120080"/>
        <c:axId val="502018576"/>
      </c:lineChart>
      <c:dateAx>
        <c:axId val="69312008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018576"/>
        <c:crosses val="autoZero"/>
        <c:auto val="1"/>
        <c:lblOffset val="100"/>
        <c:baseTimeUnit val="months"/>
      </c:dateAx>
      <c:valAx>
        <c:axId val="50201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120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512073156329695E-2"/>
          <c:y val="0.82540511426299723"/>
          <c:w val="0.88898495240008946"/>
          <c:h val="0.148536253815178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762001</xdr:colOff>
      <xdr:row>10</xdr:row>
      <xdr:rowOff>31751</xdr:rowOff>
    </xdr:from>
    <xdr:to>
      <xdr:col>8</xdr:col>
      <xdr:colOff>2614083</xdr:colOff>
      <xdr:row>19</xdr:row>
      <xdr:rowOff>134937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D3F154-9D06-4FEC-810D-5442630CAC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232834</xdr:colOff>
      <xdr:row>2</xdr:row>
      <xdr:rowOff>285751</xdr:rowOff>
    </xdr:from>
    <xdr:to>
      <xdr:col>3</xdr:col>
      <xdr:colOff>1788584</xdr:colOff>
      <xdr:row>6</xdr:row>
      <xdr:rowOff>169334</xdr:rowOff>
    </xdr:to>
    <xdr:sp macro="" textlink="">
      <xdr:nvSpPr>
        <xdr:cNvPr id="3" name="Speech Bubble: Rectangle 2">
          <a:extLst>
            <a:ext uri="{FF2B5EF4-FFF2-40B4-BE49-F238E27FC236}">
              <a16:creationId xmlns:a16="http://schemas.microsoft.com/office/drawing/2014/main" id="{BAF9C756-C7A6-4A86-83D9-8DF1EEC0FB10}"/>
            </a:ext>
          </a:extLst>
        </xdr:cNvPr>
        <xdr:cNvSpPr/>
      </xdr:nvSpPr>
      <xdr:spPr>
        <a:xfrm>
          <a:off x="952501" y="899584"/>
          <a:ext cx="3661833" cy="1492250"/>
        </a:xfrm>
        <a:prstGeom prst="wedgeRectCallout">
          <a:avLst>
            <a:gd name="adj1" fmla="val -55509"/>
            <a:gd name="adj2" fmla="val -22440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1"/>
          <a:r>
            <a:rPr lang="fa-IR" sz="1400" b="1">
              <a:latin typeface="Calibri" panose="020F0502020204030204" pitchFamily="34" charset="0"/>
              <a:cs typeface="Calibri" panose="020F0502020204030204" pitchFamily="34" charset="0"/>
            </a:rPr>
            <a:t>نکته</a:t>
          </a:r>
          <a:r>
            <a:rPr lang="fa-IR" sz="1400">
              <a:latin typeface="Calibri" panose="020F0502020204030204" pitchFamily="34" charset="0"/>
              <a:cs typeface="Calibri" panose="020F0502020204030204" pitchFamily="34" charset="0"/>
            </a:rPr>
            <a:t>: این تاریخ‌ها با فرمت عددی سفارشی قالب‌بندی شده‌اند که متن را با تایپ کردن </a:t>
          </a:r>
          <a:r>
            <a:rPr lang="en-AU" sz="1400">
              <a:latin typeface="Calibri" panose="020F0502020204030204" pitchFamily="34" charset="0"/>
              <a:cs typeface="Calibri" panose="020F0502020204030204" pitchFamily="34" charset="0"/>
            </a:rPr>
            <a:t>CTRL + J</a:t>
          </a:r>
          <a:r>
            <a:rPr lang="fa-IR" sz="1400">
              <a:latin typeface="Calibri" panose="020F0502020204030204" pitchFamily="34" charset="0"/>
              <a:cs typeface="Calibri" panose="020F0502020204030204" pitchFamily="34" charset="0"/>
            </a:rPr>
            <a:t> بین </a:t>
          </a:r>
          <a:r>
            <a:rPr lang="en-AU" sz="1400">
              <a:latin typeface="Calibri" panose="020F0502020204030204" pitchFamily="34" charset="0"/>
              <a:cs typeface="Calibri" panose="020F0502020204030204" pitchFamily="34" charset="0"/>
            </a:rPr>
            <a:t>mm</a:t>
          </a:r>
          <a:r>
            <a:rPr lang="fa-IR" sz="1400">
              <a:latin typeface="Calibri" panose="020F0502020204030204" pitchFamily="34" charset="0"/>
              <a:cs typeface="Calibri" panose="020F0502020204030204" pitchFamily="34" charset="0"/>
            </a:rPr>
            <a:t> و </a:t>
          </a:r>
          <a:r>
            <a:rPr lang="en-AU" sz="1400">
              <a:latin typeface="Calibri" panose="020F0502020204030204" pitchFamily="34" charset="0"/>
              <a:cs typeface="Calibri" panose="020F0502020204030204" pitchFamily="34" charset="0"/>
            </a:rPr>
            <a:t>yy</a:t>
          </a:r>
          <a:r>
            <a:rPr lang="fa-IR" sz="1400">
              <a:latin typeface="Calibri" panose="020F0502020204030204" pitchFamily="34" charset="0"/>
              <a:cs typeface="Calibri" panose="020F0502020204030204" pitchFamily="34" charset="0"/>
            </a:rPr>
            <a:t> مجبور به </a:t>
          </a:r>
          <a:r>
            <a:rPr lang="en-AU" sz="1400">
              <a:latin typeface="Calibri" panose="020F0502020204030204" pitchFamily="34" charset="0"/>
              <a:cs typeface="Calibri" panose="020F0502020204030204" pitchFamily="34" charset="0"/>
            </a:rPr>
            <a:t>wrap</a:t>
          </a:r>
          <a:r>
            <a:rPr lang="fa-IR" sz="1400">
              <a:latin typeface="Calibri" panose="020F0502020204030204" pitchFamily="34" charset="0"/>
              <a:cs typeface="Calibri" panose="020F0502020204030204" pitchFamily="34" charset="0"/>
            </a:rPr>
            <a:t> می‌کند. شمار در کادر محاوره‌ای فرمت عدد سفارشی چیزی نمی‌بینید، اما وقتی سلول‌ها را با </a:t>
          </a:r>
          <a:r>
            <a:rPr lang="en-AU" sz="1400">
              <a:latin typeface="Calibri" panose="020F0502020204030204" pitchFamily="34" charset="0"/>
              <a:cs typeface="Calibri" panose="020F0502020204030204" pitchFamily="34" charset="0"/>
            </a:rPr>
            <a:t>Wrap Text</a:t>
          </a:r>
          <a:r>
            <a:rPr lang="fa-IR" sz="1400">
              <a:latin typeface="Calibri" panose="020F0502020204030204" pitchFamily="34" charset="0"/>
              <a:cs typeface="Calibri" panose="020F0502020204030204" pitchFamily="34" charset="0"/>
            </a:rPr>
            <a:t> قالب‌بندی می‌کنید، تاریخ </a:t>
          </a:r>
          <a:r>
            <a:rPr lang="en-AU" sz="1400">
              <a:latin typeface="Calibri" panose="020F0502020204030204" pitchFamily="34" charset="0"/>
              <a:cs typeface="Calibri" panose="020F0502020204030204" pitchFamily="34" charset="0"/>
            </a:rPr>
            <a:t>wrap</a:t>
          </a:r>
          <a:r>
            <a:rPr lang="fa-IR" sz="1400">
              <a:latin typeface="Calibri" panose="020F0502020204030204" pitchFamily="34" charset="0"/>
              <a:cs typeface="Calibri" panose="020F0502020204030204" pitchFamily="34" charset="0"/>
            </a:rPr>
            <a:t> می‌شود.</a:t>
          </a:r>
          <a:endParaRPr lang="en-AU" sz="14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5</xdr:col>
      <xdr:colOff>264584</xdr:colOff>
      <xdr:row>24</xdr:row>
      <xdr:rowOff>105834</xdr:rowOff>
    </xdr:from>
    <xdr:to>
      <xdr:col>8</xdr:col>
      <xdr:colOff>1227666</xdr:colOff>
      <xdr:row>25</xdr:row>
      <xdr:rowOff>349250</xdr:rowOff>
    </xdr:to>
    <xdr:sp macro="" textlink="">
      <xdr:nvSpPr>
        <xdr:cNvPr id="4" name="Speech Bubble: Rectangle 3">
          <a:extLst>
            <a:ext uri="{FF2B5EF4-FFF2-40B4-BE49-F238E27FC236}">
              <a16:creationId xmlns:a16="http://schemas.microsoft.com/office/drawing/2014/main" id="{F2D2CF89-2684-47E0-8493-6747785D3FCD}"/>
            </a:ext>
          </a:extLst>
        </xdr:cNvPr>
        <xdr:cNvSpPr/>
      </xdr:nvSpPr>
      <xdr:spPr>
        <a:xfrm>
          <a:off x="8085667" y="9567334"/>
          <a:ext cx="3037416" cy="645583"/>
        </a:xfrm>
        <a:prstGeom prst="wedgeRectCallout">
          <a:avLst>
            <a:gd name="adj1" fmla="val -55509"/>
            <a:gd name="adj2" fmla="val -22440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1"/>
          <a:r>
            <a:rPr lang="fa-IR" sz="1300" b="1">
              <a:latin typeface="Calibri" panose="020F0502020204030204" pitchFamily="34" charset="0"/>
              <a:cs typeface="Calibri" panose="020F0502020204030204" pitchFamily="34" charset="0"/>
            </a:rPr>
            <a:t>نکته</a:t>
          </a:r>
          <a:r>
            <a:rPr lang="fa-IR" sz="1300">
              <a:latin typeface="Calibri" panose="020F0502020204030204" pitchFamily="34" charset="0"/>
              <a:cs typeface="Calibri" panose="020F0502020204030204" pitchFamily="34" charset="0"/>
            </a:rPr>
            <a:t>: آخرین مقدار </a:t>
          </a:r>
          <a:r>
            <a:rPr lang="en-AU" sz="1300">
              <a:latin typeface="Calibri" panose="020F0502020204030204" pitchFamily="34" charset="0"/>
              <a:cs typeface="Calibri" panose="020F0502020204030204" pitchFamily="34" charset="0"/>
            </a:rPr>
            <a:t>Visitors</a:t>
          </a:r>
          <a:r>
            <a:rPr lang="fa-IR" sz="1300">
              <a:latin typeface="Calibri" panose="020F0502020204030204" pitchFamily="34" charset="0"/>
              <a:cs typeface="Calibri" panose="020F0502020204030204" pitchFamily="34" charset="0"/>
            </a:rPr>
            <a:t> در هر ستون تکرار شده‌اند تا خطوط موجود در نمودار برآورده شوند.</a:t>
          </a:r>
          <a:endParaRPr lang="en-AU" sz="13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0.03987</cdr:x>
      <cdr:y>0.79076</cdr:y>
    </cdr:from>
    <cdr:ext cx="425544" cy="459922"/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786B7BD-CF08-4AE9-B481-6704A0550D46}"/>
            </a:ext>
          </a:extLst>
        </cdr:cNvPr>
        <cdr:cNvSpPr txBox="1"/>
      </cdr:nvSpPr>
      <cdr:spPr>
        <a:xfrm xmlns:a="http://schemas.openxmlformats.org/drawingml/2006/main">
          <a:off x="355723" y="2943746"/>
          <a:ext cx="425544" cy="459922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AU" sz="900">
              <a:solidFill>
                <a:schemeClr val="tx1">
                  <a:lumMod val="75000"/>
                  <a:lumOff val="25000"/>
                </a:schemeClr>
              </a:solidFill>
            </a:rPr>
            <a:t>mm</a:t>
          </a:r>
        </a:p>
        <a:p xmlns:a="http://schemas.openxmlformats.org/drawingml/2006/main">
          <a:pPr algn="ctr"/>
          <a:r>
            <a:rPr lang="en-AU" sz="900">
              <a:solidFill>
                <a:schemeClr val="tx1">
                  <a:lumMod val="75000"/>
                  <a:lumOff val="25000"/>
                </a:schemeClr>
              </a:solidFill>
            </a:rPr>
            <a:t>yy</a:t>
          </a:r>
        </a:p>
      </cdr:txBody>
    </cdr:sp>
  </cdr:abs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466532</xdr:colOff>
      <xdr:row>0</xdr:row>
      <xdr:rowOff>85920</xdr:rowOff>
    </xdr:from>
    <xdr:to>
      <xdr:col>13</xdr:col>
      <xdr:colOff>650768</xdr:colOff>
      <xdr:row>14</xdr:row>
      <xdr:rowOff>163675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8C2F782-40C6-40AD-BC5B-6A5F7FB895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505410</xdr:colOff>
      <xdr:row>38</xdr:row>
      <xdr:rowOff>188988</xdr:rowOff>
    </xdr:from>
    <xdr:to>
      <xdr:col>3</xdr:col>
      <xdr:colOff>408215</xdr:colOff>
      <xdr:row>40</xdr:row>
      <xdr:rowOff>70412</xdr:rowOff>
    </xdr:to>
    <xdr:sp macro="" textlink="">
      <xdr:nvSpPr>
        <xdr:cNvPr id="5" name="Speech Bubble: Rectangle 4">
          <a:extLst>
            <a:ext uri="{FF2B5EF4-FFF2-40B4-BE49-F238E27FC236}">
              <a16:creationId xmlns:a16="http://schemas.microsoft.com/office/drawing/2014/main" id="{6E4715E2-1CEE-47F0-A7AD-806835C049A7}"/>
            </a:ext>
          </a:extLst>
        </xdr:cNvPr>
        <xdr:cNvSpPr/>
      </xdr:nvSpPr>
      <xdr:spPr>
        <a:xfrm>
          <a:off x="505410" y="10345748"/>
          <a:ext cx="2779744" cy="309077"/>
        </a:xfrm>
        <a:prstGeom prst="wedgeRectCallout">
          <a:avLst>
            <a:gd name="adj1" fmla="val 20818"/>
            <a:gd name="adj2" fmla="val -80959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=FORECAST(A42,$B$7:$B$30,$A$7:$A$30)</a:t>
          </a:r>
        </a:p>
      </xdr:txBody>
    </xdr:sp>
    <xdr:clientData/>
  </xdr:twoCellAnchor>
  <xdr:twoCellAnchor>
    <xdr:from>
      <xdr:col>1</xdr:col>
      <xdr:colOff>476250</xdr:colOff>
      <xdr:row>41</xdr:row>
      <xdr:rowOff>14039</xdr:rowOff>
    </xdr:from>
    <xdr:to>
      <xdr:col>5</xdr:col>
      <xdr:colOff>855307</xdr:colOff>
      <xdr:row>42</xdr:row>
      <xdr:rowOff>109290</xdr:rowOff>
    </xdr:to>
    <xdr:sp macro="" textlink="">
      <xdr:nvSpPr>
        <xdr:cNvPr id="7" name="Speech Bubble: Rectangle 6">
          <a:extLst>
            <a:ext uri="{FF2B5EF4-FFF2-40B4-BE49-F238E27FC236}">
              <a16:creationId xmlns:a16="http://schemas.microsoft.com/office/drawing/2014/main" id="{6D5EA623-A8AD-4604-AC98-C6664E447282}"/>
            </a:ext>
          </a:extLst>
        </xdr:cNvPr>
        <xdr:cNvSpPr/>
      </xdr:nvSpPr>
      <xdr:spPr>
        <a:xfrm>
          <a:off x="1399592" y="10812279"/>
          <a:ext cx="4354286" cy="309077"/>
        </a:xfrm>
        <a:prstGeom prst="wedgeRectCallout">
          <a:avLst>
            <a:gd name="adj1" fmla="val 21934"/>
            <a:gd name="adj2" fmla="val -231902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=[@Forecast]+CONFIDENCE.NORM(0.05,STDEVP($B$7:$B$30),24)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247648</xdr:colOff>
      <xdr:row>5</xdr:row>
      <xdr:rowOff>190500</xdr:rowOff>
    </xdr:from>
    <xdr:to>
      <xdr:col>13</xdr:col>
      <xdr:colOff>228599</xdr:colOff>
      <xdr:row>19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23179B-BD78-41EB-B49C-0CB3028715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176211</xdr:colOff>
      <xdr:row>4</xdr:row>
      <xdr:rowOff>200025</xdr:rowOff>
    </xdr:from>
    <xdr:to>
      <xdr:col>13</xdr:col>
      <xdr:colOff>95250</xdr:colOff>
      <xdr:row>18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5A3EDC-0DC9-46E6-95DA-CB485B20D8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166686</xdr:colOff>
      <xdr:row>24</xdr:row>
      <xdr:rowOff>95250</xdr:rowOff>
    </xdr:from>
    <xdr:to>
      <xdr:col>6</xdr:col>
      <xdr:colOff>152400</xdr:colOff>
      <xdr:row>38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F8E3FF6-DFC3-4064-8FE6-4F897E911C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A1:E37" totalsRowShown="0">
  <autoFilter ref="A1:E37"/>
  <tableColumns count="5">
    <tableColumn id="1" name="Period" dataDxfId="30"/>
    <tableColumn id="2" name="Visitors"/>
    <tableColumn id="3" name="Forecast(Visitors)" dataDxfId="29">
      <calculatedColumnFormula>_xlfn.FORECAST.ETS(A2,$B$2:$B$25,$A$2:$A$25,1,1)</calculatedColumnFormula>
    </tableColumn>
    <tableColumn id="4" name="Lower Confidence Bound(Visitors)" dataDxfId="28">
      <calculatedColumnFormula>C2-_xlfn.FORECAST.ETS.CONFINT(A2,$B$2:$B$25,$A$2:$A$25,0.95,1,1)</calculatedColumnFormula>
    </tableColumn>
    <tableColumn id="5" name="Upper Confidence Bound(Visitors)" dataDxfId="27">
      <calculatedColumnFormula>C2+_xlfn.FORECAST.ETS.CONFINT(A2,$B$2:$B$25,$A$2:$A$25,0.95,1,1)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5" name="Table1416" displayName="Table1416" ref="G1:H8" totalsRowShown="0">
  <autoFilter ref="G1:H8"/>
  <tableColumns count="2">
    <tableColumn id="1" name="Statistic"/>
    <tableColumn id="2" name="Value" dataDxfId="2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A2:B26" totalsRowShown="0">
  <autoFilter ref="A2:B26"/>
  <tableColumns count="2">
    <tableColumn id="1" name="Period" dataDxfId="25"/>
    <tableColumn id="6" name="Visitors" dataDxfId="2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le16" displayName="Table16" ref="A2:E38" totalsRowShown="0" headerRowDxfId="23">
  <autoFilter ref="A2:E38"/>
  <tableColumns count="5">
    <tableColumn id="1" name="Period" dataDxfId="22"/>
    <tableColumn id="6" name="Visitors" dataDxfId="21"/>
    <tableColumn id="7" name="Forecast" dataDxfId="20">
      <calculatedColumnFormula>Table16[[#This Row],[Visitors]]</calculatedColumnFormula>
    </tableColumn>
    <tableColumn id="4" name="Lower Confidence Interval" dataDxfId="19">
      <calculatedColumnFormula>Table16[[#This Row],[Visitors]]</calculatedColumnFormula>
    </tableColumn>
    <tableColumn id="3" name="Upper Confidence Interval" dataDxfId="18">
      <calculatedColumnFormula>Table16[[#This Row],[Visitors]]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1:E29" totalsRowShown="0" headerRowDxfId="17">
  <autoFilter ref="A1:E29"/>
  <tableColumns count="5">
    <tableColumn id="1" name="Timeline" dataDxfId="16"/>
    <tableColumn id="2" name="Values" dataDxfId="15"/>
    <tableColumn id="3" name="Forecast" dataDxfId="14">
      <calculatedColumnFormula>_xlfn.FORECAST.ETS(A2,$B$2:$B$23,$A$2:$A$23,1,1)</calculatedColumnFormula>
    </tableColumn>
    <tableColumn id="4" name="Lower Confidence Bound" dataDxfId="13">
      <calculatedColumnFormula>C2-_xlfn.FORECAST.ETS.CONFINT(A2,$B$2:$B$23,$A$2:$A$23,0.95,1,1)</calculatedColumnFormula>
    </tableColumn>
    <tableColumn id="5" name="Upper Confidence Bound" dataDxfId="12">
      <calculatedColumnFormula>C2+_xlfn.FORECAST.ETS.CONFINT(A2,$B$2:$B$23,$A$2:$A$23,0.95,1,1)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Table8" displayName="Table8" ref="A1:E30" totalsRowShown="0" headerRowDxfId="11">
  <autoFilter ref="A1:E30"/>
  <tableColumns count="5">
    <tableColumn id="1" name="Timeline" dataDxfId="10"/>
    <tableColumn id="2" name="Values" dataDxfId="9"/>
    <tableColumn id="3" name="Forecast" dataDxfId="8"/>
    <tableColumn id="4" name="Lower Confidence Bound" dataDxfId="7"/>
    <tableColumn id="5" name="Upper Confidence Bound" dataDxfId="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le84" displayName="Table84" ref="A1:E30" totalsRowShown="0" headerRowDxfId="5">
  <autoFilter ref="A1:E30"/>
  <tableColumns count="5">
    <tableColumn id="1" name="Timeline" dataDxfId="4"/>
    <tableColumn id="2" name="Values" dataDxfId="3"/>
    <tableColumn id="3" name="Forecast" dataDxfId="2"/>
    <tableColumn id="4" name="Lower Confidence Bound" dataDxfId="1"/>
    <tableColumn id="5" name="Upper Confidence Boun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Excel">
  <a:themeElements>
    <a:clrScheme name="Excel">
      <a:dk1>
        <a:sysClr val="windowText" lastClr="000000"/>
      </a:dk1>
      <a:lt1>
        <a:sysClr val="window" lastClr="FFFFFF"/>
      </a:lt1>
      <a:dk2>
        <a:srgbClr val="455C19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Excel">
      <a:majorFont>
        <a:latin typeface="Segoe UI Light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tabSelected="1" zoomScale="90" zoomScaleNormal="90" workbookViewId="0">
      <selection activeCell="A2" sqref="A2"/>
    </sheetView>
  </sheetViews>
  <sheetFormatPr defaultRowHeight="16.5" x14ac:dyDescent="0.3"/>
  <cols>
    <col min="1" max="1" width="9.375" bestFit="1" customWidth="1"/>
    <col min="2" max="2" width="9.375" customWidth="1"/>
    <col min="3" max="3" width="18.25" customWidth="1"/>
    <col min="4" max="5" width="32.75" customWidth="1"/>
    <col min="7" max="7" width="10.125" bestFit="1" customWidth="1"/>
    <col min="8" max="8" width="8" bestFit="1" customWidth="1"/>
    <col min="9" max="9" width="46.25" bestFit="1" customWidth="1"/>
  </cols>
  <sheetData>
    <row r="1" spans="1:9" x14ac:dyDescent="0.3">
      <c r="A1" t="s">
        <v>1</v>
      </c>
      <c r="B1" t="s">
        <v>0</v>
      </c>
      <c r="C1" t="s">
        <v>2</v>
      </c>
      <c r="D1" t="s">
        <v>3</v>
      </c>
      <c r="E1" t="s">
        <v>4</v>
      </c>
      <c r="G1" t="s">
        <v>12</v>
      </c>
      <c r="H1" t="s">
        <v>6</v>
      </c>
      <c r="I1" s="11" t="s">
        <v>29</v>
      </c>
    </row>
    <row r="2" spans="1:9" ht="31.5" customHeight="1" x14ac:dyDescent="0.3">
      <c r="A2" s="3">
        <v>41640</v>
      </c>
      <c r="B2" s="2">
        <v>671160</v>
      </c>
      <c r="G2" t="s">
        <v>13</v>
      </c>
      <c r="H2" s="8">
        <f>_xlfn.FORECAST.ETS.STAT($B$2:$B$25,$A$2:$A$25,1,12,1)</f>
        <v>0.251</v>
      </c>
      <c r="I2" t="s">
        <v>20</v>
      </c>
    </row>
    <row r="3" spans="1:9" ht="31.5" customHeight="1" x14ac:dyDescent="0.3">
      <c r="A3" s="3">
        <v>41671</v>
      </c>
      <c r="B3" s="2">
        <v>635558</v>
      </c>
      <c r="G3" t="s">
        <v>14</v>
      </c>
      <c r="H3" s="8">
        <f>_xlfn.FORECAST.ETS.STAT($B$2:$B$25,$A$2:$A$25,2,12,1)</f>
        <v>1E-3</v>
      </c>
      <c r="I3" t="s">
        <v>21</v>
      </c>
    </row>
    <row r="4" spans="1:9" ht="31.5" customHeight="1" x14ac:dyDescent="0.3">
      <c r="A4" s="3">
        <v>41699</v>
      </c>
      <c r="B4" s="2">
        <v>721915</v>
      </c>
      <c r="G4" t="s">
        <v>15</v>
      </c>
      <c r="H4" s="8">
        <f>_xlfn.FORECAST.ETS.STAT($B$2:$B$25,$A$2:$A$25,3,12,1)</f>
        <v>0.25</v>
      </c>
      <c r="I4" t="s">
        <v>22</v>
      </c>
    </row>
    <row r="5" spans="1:9" ht="31.5" customHeight="1" x14ac:dyDescent="0.3">
      <c r="A5" s="3">
        <v>41730</v>
      </c>
      <c r="B5" s="2">
        <v>643960</v>
      </c>
      <c r="G5" t="s">
        <v>16</v>
      </c>
      <c r="H5" s="8">
        <f>_xlfn.FORECAST.ETS.STAT($B$2:$B$25,$A$2:$A$25,4,12,1)</f>
        <v>0.11098320739847051</v>
      </c>
      <c r="I5" t="s">
        <v>23</v>
      </c>
    </row>
    <row r="6" spans="1:9" ht="31.5" customHeight="1" x14ac:dyDescent="0.3">
      <c r="A6" s="3">
        <v>41760</v>
      </c>
      <c r="B6" s="2">
        <v>643786</v>
      </c>
      <c r="G6" t="s">
        <v>17</v>
      </c>
      <c r="H6" s="8">
        <f>_xlfn.FORECAST.ETS.STAT($B$2:$B$25,$A$2:$A$25,5,12,1)</f>
        <v>9.9058353673550162E-3</v>
      </c>
      <c r="I6" t="s">
        <v>24</v>
      </c>
    </row>
    <row r="7" spans="1:9" ht="31.5" customHeight="1" x14ac:dyDescent="0.3">
      <c r="A7" s="3">
        <v>41791</v>
      </c>
      <c r="B7" s="2">
        <v>724012</v>
      </c>
      <c r="G7" t="s">
        <v>18</v>
      </c>
      <c r="H7" s="8">
        <f>_xlfn.FORECAST.ETS.STAT($B$2:$B$25,$A$2:$A$25,6,12,1)</f>
        <v>7061.5840287461824</v>
      </c>
      <c r="I7" t="s">
        <v>25</v>
      </c>
    </row>
    <row r="8" spans="1:9" ht="31.5" customHeight="1" x14ac:dyDescent="0.3">
      <c r="A8" s="3">
        <v>41821</v>
      </c>
      <c r="B8" s="2">
        <v>773626</v>
      </c>
      <c r="G8" t="s">
        <v>19</v>
      </c>
      <c r="H8" s="8">
        <f>_xlfn.FORECAST.ETS.STAT($B$2:$B$25,$A$2:$A$25,7,12,1)</f>
        <v>8497.6982818191373</v>
      </c>
      <c r="I8" t="s">
        <v>26</v>
      </c>
    </row>
    <row r="9" spans="1:9" ht="31.5" customHeight="1" x14ac:dyDescent="0.3">
      <c r="A9" s="3">
        <v>41852</v>
      </c>
      <c r="B9" s="2">
        <v>735758</v>
      </c>
    </row>
    <row r="10" spans="1:9" ht="31.5" customHeight="1" x14ac:dyDescent="0.3">
      <c r="A10" s="3">
        <v>41883</v>
      </c>
      <c r="B10" s="2">
        <v>611256</v>
      </c>
    </row>
    <row r="11" spans="1:9" ht="31.5" customHeight="1" x14ac:dyDescent="0.3">
      <c r="A11" s="3">
        <v>41913</v>
      </c>
      <c r="B11" s="2">
        <v>650638</v>
      </c>
    </row>
    <row r="12" spans="1:9" ht="31.5" customHeight="1" x14ac:dyDescent="0.3">
      <c r="A12" s="3">
        <v>41944</v>
      </c>
      <c r="B12" s="2">
        <v>630391</v>
      </c>
    </row>
    <row r="13" spans="1:9" ht="31.5" customHeight="1" x14ac:dyDescent="0.3">
      <c r="A13" s="3">
        <v>41974</v>
      </c>
      <c r="B13" s="2">
        <v>754282</v>
      </c>
    </row>
    <row r="14" spans="1:9" ht="31.5" customHeight="1" x14ac:dyDescent="0.3">
      <c r="A14" s="3">
        <v>42005</v>
      </c>
      <c r="B14" s="2">
        <v>676221</v>
      </c>
    </row>
    <row r="15" spans="1:9" ht="31.5" customHeight="1" x14ac:dyDescent="0.3">
      <c r="A15" s="3">
        <v>42036</v>
      </c>
      <c r="B15" s="2">
        <v>653652</v>
      </c>
    </row>
    <row r="16" spans="1:9" ht="31.5" customHeight="1" x14ac:dyDescent="0.3">
      <c r="A16" s="3">
        <v>42064</v>
      </c>
      <c r="B16" s="2">
        <v>767989</v>
      </c>
    </row>
    <row r="17" spans="1:8" ht="31.5" customHeight="1" x14ac:dyDescent="0.3">
      <c r="A17" s="3">
        <v>42095</v>
      </c>
      <c r="B17" s="2">
        <v>667787</v>
      </c>
    </row>
    <row r="18" spans="1:8" ht="31.5" customHeight="1" x14ac:dyDescent="0.3">
      <c r="A18" s="3">
        <v>42125</v>
      </c>
      <c r="B18" s="2">
        <v>701047</v>
      </c>
    </row>
    <row r="19" spans="1:8" ht="31.5" customHeight="1" x14ac:dyDescent="0.3">
      <c r="A19" s="3">
        <v>42156</v>
      </c>
      <c r="B19" s="2">
        <v>776972</v>
      </c>
    </row>
    <row r="20" spans="1:8" ht="31.5" customHeight="1" x14ac:dyDescent="0.3">
      <c r="A20" s="3">
        <v>42186</v>
      </c>
      <c r="B20" s="2">
        <v>815600</v>
      </c>
    </row>
    <row r="21" spans="1:8" ht="31.5" customHeight="1" x14ac:dyDescent="0.3">
      <c r="A21" s="3">
        <v>42217</v>
      </c>
      <c r="B21" s="2">
        <v>757539</v>
      </c>
    </row>
    <row r="22" spans="1:8" ht="31.5" customHeight="1" x14ac:dyDescent="0.3">
      <c r="A22" s="3">
        <v>42248</v>
      </c>
      <c r="B22" s="2">
        <v>623899</v>
      </c>
    </row>
    <row r="23" spans="1:8" ht="31.5" customHeight="1" x14ac:dyDescent="0.3">
      <c r="A23" s="3">
        <v>42278</v>
      </c>
      <c r="B23" s="2">
        <v>670039</v>
      </c>
    </row>
    <row r="24" spans="1:8" ht="31.5" customHeight="1" x14ac:dyDescent="0.3">
      <c r="A24" s="3">
        <v>42309</v>
      </c>
      <c r="B24" s="2">
        <v>659531</v>
      </c>
    </row>
    <row r="25" spans="1:8" ht="31.5" customHeight="1" x14ac:dyDescent="0.3">
      <c r="A25" s="3">
        <v>42339</v>
      </c>
      <c r="B25" s="2">
        <v>792742</v>
      </c>
      <c r="C25" s="2">
        <v>792742</v>
      </c>
      <c r="D25" s="2">
        <v>792742</v>
      </c>
      <c r="E25" s="2">
        <v>792742</v>
      </c>
    </row>
    <row r="26" spans="1:8" ht="31.5" customHeight="1" x14ac:dyDescent="0.3">
      <c r="A26" s="3">
        <v>42370</v>
      </c>
      <c r="C26" s="2">
        <f>_xlfn.FORECAST.ETS(A26,$B$2:$B$25,$A$2:$A$25,12,1)</f>
        <v>707060.94922522362</v>
      </c>
      <c r="D26" s="2">
        <f>C26-_xlfn.FORECAST.ETS.CONFINT(A26,$B$2:$B$25,$A$2:$A$25,0.95,12,1)</f>
        <v>681353.20327677019</v>
      </c>
      <c r="E26" s="2">
        <f>C26+_xlfn.FORECAST.ETS.CONFINT(A26,$B$2:$B$25,$A$2:$A$25,0.95,12,1)</f>
        <v>732768.69517367706</v>
      </c>
    </row>
    <row r="27" spans="1:8" ht="31.5" customHeight="1" x14ac:dyDescent="0.3">
      <c r="A27" s="3">
        <v>42401</v>
      </c>
      <c r="C27" s="2">
        <f t="shared" ref="C27:C37" si="0">_xlfn.FORECAST.ETS(A27,$B$2:$B$25,$A$2:$A$25,12,1)</f>
        <v>682016.95738363045</v>
      </c>
      <c r="D27" s="2">
        <f t="shared" ref="D27:D37" si="1">C27-_xlfn.FORECAST.ETS.CONFINT(A27,$B$2:$B$25,$A$2:$A$25,0.95,12,1)</f>
        <v>655505.50238557032</v>
      </c>
      <c r="E27" s="2">
        <f t="shared" ref="E27:E37" si="2">C27+_xlfn.FORECAST.ETS.CONFINT(A27,$B$2:$B$25,$A$2:$A$25,0.95,12,1)</f>
        <v>708528.41238169058</v>
      </c>
      <c r="H27" s="1"/>
    </row>
    <row r="28" spans="1:8" ht="31.5" customHeight="1" x14ac:dyDescent="0.3">
      <c r="A28" s="3">
        <v>42430</v>
      </c>
      <c r="C28" s="2">
        <f t="shared" si="0"/>
        <v>791455.14716085501</v>
      </c>
      <c r="D28" s="2">
        <f t="shared" si="1"/>
        <v>764157.52750235726</v>
      </c>
      <c r="E28" s="2">
        <f t="shared" si="2"/>
        <v>818752.76681935275</v>
      </c>
      <c r="H28" s="1"/>
    </row>
    <row r="29" spans="1:8" ht="31.5" customHeight="1" x14ac:dyDescent="0.3">
      <c r="A29" s="3">
        <v>42461</v>
      </c>
      <c r="C29" s="2">
        <f t="shared" si="0"/>
        <v>696578.94509466575</v>
      </c>
      <c r="D29" s="2">
        <f t="shared" si="1"/>
        <v>668511.20734749211</v>
      </c>
      <c r="E29" s="2">
        <f t="shared" si="2"/>
        <v>724646.68284183939</v>
      </c>
      <c r="H29" s="1"/>
    </row>
    <row r="30" spans="1:8" ht="31.5" customHeight="1" x14ac:dyDescent="0.3">
      <c r="A30" s="3">
        <v>42491</v>
      </c>
      <c r="C30" s="2">
        <f t="shared" si="0"/>
        <v>723847.25602484413</v>
      </c>
      <c r="D30" s="2">
        <f t="shared" si="1"/>
        <v>695024.13756824879</v>
      </c>
      <c r="E30" s="2">
        <f t="shared" si="2"/>
        <v>752670.37448143947</v>
      </c>
      <c r="H30" s="1"/>
    </row>
    <row r="31" spans="1:8" ht="31.5" customHeight="1" x14ac:dyDescent="0.3">
      <c r="A31" s="3">
        <v>42522</v>
      </c>
      <c r="C31" s="2">
        <f t="shared" si="0"/>
        <v>795523.40866287146</v>
      </c>
      <c r="D31" s="2">
        <f t="shared" si="1"/>
        <v>765958.4948839877</v>
      </c>
      <c r="E31" s="2">
        <f t="shared" si="2"/>
        <v>825088.32244175521</v>
      </c>
      <c r="H31" s="1"/>
    </row>
    <row r="32" spans="1:8" ht="34.5" customHeight="1" x14ac:dyDescent="0.3">
      <c r="A32" s="3">
        <v>42552</v>
      </c>
      <c r="C32" s="2">
        <f t="shared" si="0"/>
        <v>838855.65995714266</v>
      </c>
      <c r="D32" s="2">
        <f t="shared" si="1"/>
        <v>808561.51643747487</v>
      </c>
      <c r="E32" s="2">
        <f t="shared" si="2"/>
        <v>869149.80347681046</v>
      </c>
      <c r="H32" s="1"/>
    </row>
    <row r="33" spans="1:8" ht="34.5" customHeight="1" x14ac:dyDescent="0.3">
      <c r="A33" s="3">
        <v>42583</v>
      </c>
      <c r="C33" s="2">
        <f t="shared" si="0"/>
        <v>790138.13482092286</v>
      </c>
      <c r="D33" s="2">
        <f t="shared" si="1"/>
        <v>759126.41939188656</v>
      </c>
      <c r="E33" s="2">
        <f t="shared" si="2"/>
        <v>821149.85024995916</v>
      </c>
      <c r="H33" s="1"/>
    </row>
    <row r="34" spans="1:8" ht="34.5" customHeight="1" x14ac:dyDescent="0.3">
      <c r="A34" s="3">
        <v>42614</v>
      </c>
      <c r="C34" s="2">
        <f t="shared" si="0"/>
        <v>661249.59986483282</v>
      </c>
      <c r="D34" s="2">
        <f t="shared" si="1"/>
        <v>629531.15829981992</v>
      </c>
      <c r="E34" s="2">
        <f t="shared" si="2"/>
        <v>692968.04142984573</v>
      </c>
      <c r="H34" s="1"/>
    </row>
    <row r="35" spans="1:8" ht="34.5" customHeight="1" x14ac:dyDescent="0.3">
      <c r="A35" s="3">
        <v>42644</v>
      </c>
      <c r="C35" s="2">
        <f t="shared" si="0"/>
        <v>704462.24072264682</v>
      </c>
      <c r="D35" s="2">
        <f t="shared" si="1"/>
        <v>672047.18900663918</v>
      </c>
      <c r="E35" s="2">
        <f t="shared" si="2"/>
        <v>736877.29243865446</v>
      </c>
      <c r="H35" s="1"/>
    </row>
    <row r="36" spans="1:8" ht="34.5" customHeight="1" x14ac:dyDescent="0.3">
      <c r="A36" s="3">
        <v>42675</v>
      </c>
      <c r="C36" s="2">
        <f t="shared" si="0"/>
        <v>689742.54264960426</v>
      </c>
      <c r="D36" s="2">
        <f t="shared" si="1"/>
        <v>656640.33814683917</v>
      </c>
      <c r="E36" s="2">
        <f t="shared" si="2"/>
        <v>722844.74715236935</v>
      </c>
      <c r="H36" s="1"/>
    </row>
    <row r="37" spans="1:8" ht="34.5" customHeight="1" x14ac:dyDescent="0.3">
      <c r="A37" s="3">
        <v>42705</v>
      </c>
      <c r="C37" s="2">
        <f t="shared" si="0"/>
        <v>816263.02620615519</v>
      </c>
      <c r="D37" s="2">
        <f t="shared" si="1"/>
        <v>782482.52957475826</v>
      </c>
      <c r="E37" s="2">
        <f t="shared" si="2"/>
        <v>850043.52283755213</v>
      </c>
      <c r="H37" s="1"/>
    </row>
    <row r="38" spans="1:8" ht="34.5" customHeight="1" x14ac:dyDescent="0.3">
      <c r="H38" s="1"/>
    </row>
    <row r="39" spans="1:8" ht="34.5" customHeight="1" x14ac:dyDescent="0.3">
      <c r="H39" s="1"/>
    </row>
    <row r="40" spans="1:8" ht="34.5" customHeight="1" x14ac:dyDescent="0.3">
      <c r="H40" s="1"/>
    </row>
    <row r="41" spans="1:8" ht="34.5" customHeight="1" x14ac:dyDescent="0.3">
      <c r="H41" s="1"/>
    </row>
    <row r="42" spans="1:8" ht="34.5" customHeight="1" x14ac:dyDescent="0.3">
      <c r="H42" s="1"/>
    </row>
    <row r="43" spans="1:8" ht="34.5" customHeight="1" x14ac:dyDescent="0.3">
      <c r="H43" s="1"/>
    </row>
    <row r="44" spans="1:8" ht="34.5" customHeight="1" x14ac:dyDescent="0.3">
      <c r="H44" s="1"/>
    </row>
    <row r="45" spans="1:8" ht="34.5" customHeight="1" x14ac:dyDescent="0.3">
      <c r="H45" s="1"/>
    </row>
    <row r="46" spans="1:8" ht="34.5" customHeight="1" x14ac:dyDescent="0.3">
      <c r="H46" s="1"/>
    </row>
    <row r="47" spans="1:8" ht="34.5" customHeight="1" x14ac:dyDescent="0.3">
      <c r="H47" s="1"/>
    </row>
    <row r="48" spans="1:8" x14ac:dyDescent="0.3">
      <c r="H48" s="1"/>
    </row>
    <row r="49" spans="8:8" x14ac:dyDescent="0.3">
      <c r="H49" s="1"/>
    </row>
  </sheetData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topLeftCell="A25" workbookViewId="0">
      <selection activeCell="A3" sqref="A3"/>
    </sheetView>
  </sheetViews>
  <sheetFormatPr defaultRowHeight="16.5" x14ac:dyDescent="0.3"/>
  <cols>
    <col min="1" max="1" width="12.125" customWidth="1"/>
    <col min="2" max="2" width="13.25" bestFit="1" customWidth="1"/>
    <col min="4" max="4" width="12.875" customWidth="1"/>
    <col min="6" max="6" width="9.375" customWidth="1"/>
    <col min="8" max="8" width="10.75" bestFit="1" customWidth="1"/>
    <col min="9" max="9" width="10.375" bestFit="1" customWidth="1"/>
  </cols>
  <sheetData>
    <row r="1" spans="1:5" ht="28.5" customHeight="1" x14ac:dyDescent="0.35">
      <c r="A1" s="5" t="s">
        <v>5</v>
      </c>
      <c r="B1" s="4"/>
    </row>
    <row r="2" spans="1:5" x14ac:dyDescent="0.3">
      <c r="A2" t="s">
        <v>1</v>
      </c>
      <c r="B2" t="s">
        <v>0</v>
      </c>
      <c r="E2" s="10"/>
    </row>
    <row r="3" spans="1:5" x14ac:dyDescent="0.3">
      <c r="A3" s="1">
        <v>41640</v>
      </c>
      <c r="B3" s="2">
        <v>671160</v>
      </c>
      <c r="E3" s="10"/>
    </row>
    <row r="4" spans="1:5" x14ac:dyDescent="0.3">
      <c r="A4" s="1">
        <v>41671</v>
      </c>
      <c r="B4" s="2">
        <v>635558</v>
      </c>
      <c r="E4" s="10"/>
    </row>
    <row r="5" spans="1:5" x14ac:dyDescent="0.3">
      <c r="A5" s="1">
        <v>41699</v>
      </c>
      <c r="B5" s="2">
        <v>721915</v>
      </c>
    </row>
    <row r="6" spans="1:5" x14ac:dyDescent="0.3">
      <c r="A6" s="1">
        <v>41730</v>
      </c>
      <c r="B6" s="2">
        <v>643960</v>
      </c>
    </row>
    <row r="7" spans="1:5" x14ac:dyDescent="0.3">
      <c r="A7" s="1">
        <v>41760</v>
      </c>
      <c r="B7" s="2">
        <v>643786</v>
      </c>
    </row>
    <row r="8" spans="1:5" x14ac:dyDescent="0.3">
      <c r="A8" s="1">
        <v>41791</v>
      </c>
      <c r="B8" s="2">
        <v>724012</v>
      </c>
    </row>
    <row r="9" spans="1:5" x14ac:dyDescent="0.3">
      <c r="A9" s="1">
        <v>41821</v>
      </c>
      <c r="B9" s="2">
        <v>773626</v>
      </c>
    </row>
    <row r="10" spans="1:5" x14ac:dyDescent="0.3">
      <c r="A10" s="1">
        <v>41852</v>
      </c>
      <c r="B10" s="2">
        <v>735758</v>
      </c>
    </row>
    <row r="11" spans="1:5" x14ac:dyDescent="0.3">
      <c r="A11" s="1">
        <v>41883</v>
      </c>
      <c r="B11" s="2">
        <v>611256</v>
      </c>
    </row>
    <row r="12" spans="1:5" x14ac:dyDescent="0.3">
      <c r="A12" s="1">
        <v>41913</v>
      </c>
      <c r="B12" s="2">
        <v>650638</v>
      </c>
    </row>
    <row r="13" spans="1:5" x14ac:dyDescent="0.3">
      <c r="A13" s="1">
        <v>41944</v>
      </c>
      <c r="B13" s="2">
        <v>630391</v>
      </c>
    </row>
    <row r="14" spans="1:5" x14ac:dyDescent="0.3">
      <c r="A14" s="1">
        <v>41974</v>
      </c>
      <c r="B14" s="2">
        <v>754282</v>
      </c>
    </row>
    <row r="15" spans="1:5" x14ac:dyDescent="0.3">
      <c r="A15" s="1">
        <v>42005</v>
      </c>
      <c r="B15" s="2">
        <v>676221</v>
      </c>
    </row>
    <row r="16" spans="1:5" x14ac:dyDescent="0.3">
      <c r="A16" s="1">
        <v>42036</v>
      </c>
      <c r="B16" s="2">
        <v>653652</v>
      </c>
    </row>
    <row r="17" spans="1:2" x14ac:dyDescent="0.3">
      <c r="A17" s="1">
        <v>42064</v>
      </c>
      <c r="B17" s="2">
        <v>767989</v>
      </c>
    </row>
    <row r="18" spans="1:2" x14ac:dyDescent="0.3">
      <c r="A18" s="1">
        <v>42095</v>
      </c>
      <c r="B18" s="2">
        <v>667787</v>
      </c>
    </row>
    <row r="19" spans="1:2" x14ac:dyDescent="0.3">
      <c r="A19" s="1">
        <v>42125</v>
      </c>
      <c r="B19" s="2">
        <v>701047</v>
      </c>
    </row>
    <row r="20" spans="1:2" x14ac:dyDescent="0.3">
      <c r="A20" s="1">
        <v>42156</v>
      </c>
      <c r="B20" s="2">
        <v>776972</v>
      </c>
    </row>
    <row r="21" spans="1:2" x14ac:dyDescent="0.3">
      <c r="A21" s="1">
        <v>42186</v>
      </c>
      <c r="B21" s="2">
        <v>815600</v>
      </c>
    </row>
    <row r="22" spans="1:2" x14ac:dyDescent="0.3">
      <c r="A22" s="1">
        <v>42217</v>
      </c>
      <c r="B22" s="2">
        <v>757539</v>
      </c>
    </row>
    <row r="23" spans="1:2" x14ac:dyDescent="0.3">
      <c r="A23" s="1">
        <v>42248</v>
      </c>
      <c r="B23" s="2">
        <v>623899</v>
      </c>
    </row>
    <row r="24" spans="1:2" x14ac:dyDescent="0.3">
      <c r="A24" s="1">
        <v>42278</v>
      </c>
      <c r="B24" s="2">
        <v>670039</v>
      </c>
    </row>
    <row r="25" spans="1:2" x14ac:dyDescent="0.3">
      <c r="A25" s="1">
        <v>42309</v>
      </c>
      <c r="B25" s="2">
        <v>659531</v>
      </c>
    </row>
    <row r="26" spans="1:2" x14ac:dyDescent="0.3">
      <c r="A26" s="1">
        <v>42339</v>
      </c>
      <c r="B26" s="2">
        <v>792742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showGridLines="0" topLeftCell="A34" zoomScale="98" zoomScaleNormal="98" zoomScaleSheetLayoutView="50" workbookViewId="0">
      <selection activeCell="C26" sqref="C26"/>
    </sheetView>
  </sheetViews>
  <sheetFormatPr defaultRowHeight="16.5" x14ac:dyDescent="0.3"/>
  <cols>
    <col min="1" max="1" width="12.125" customWidth="1"/>
    <col min="2" max="2" width="13.25" bestFit="1" customWidth="1"/>
    <col min="3" max="3" width="12.375" bestFit="1" customWidth="1"/>
    <col min="4" max="4" width="13.625" customWidth="1"/>
    <col min="5" max="5" width="12.875" bestFit="1" customWidth="1"/>
    <col min="6" max="6" width="14.875" customWidth="1"/>
    <col min="7" max="7" width="11.125" bestFit="1" customWidth="1"/>
    <col min="9" max="9" width="10.75" bestFit="1" customWidth="1"/>
    <col min="10" max="10" width="12.125" customWidth="1"/>
  </cols>
  <sheetData>
    <row r="1" spans="1:17" ht="28.5" customHeight="1" x14ac:dyDescent="0.35">
      <c r="A1" s="5" t="s">
        <v>5</v>
      </c>
      <c r="B1" s="4"/>
      <c r="C1" s="4"/>
      <c r="D1" s="4"/>
      <c r="E1" s="4"/>
    </row>
    <row r="2" spans="1:17" s="6" customFormat="1" ht="49.5" x14ac:dyDescent="0.3">
      <c r="A2" s="6" t="s">
        <v>1</v>
      </c>
      <c r="B2" s="6" t="s">
        <v>0</v>
      </c>
      <c r="C2" s="6" t="s">
        <v>9</v>
      </c>
      <c r="D2" s="6" t="s">
        <v>28</v>
      </c>
      <c r="E2" s="6" t="s">
        <v>27</v>
      </c>
      <c r="F2"/>
      <c r="G2"/>
      <c r="M2"/>
      <c r="N2"/>
      <c r="O2"/>
      <c r="P2"/>
      <c r="Q2"/>
    </row>
    <row r="3" spans="1:17" x14ac:dyDescent="0.3">
      <c r="A3" s="7">
        <v>41640</v>
      </c>
      <c r="B3" s="2">
        <v>671160</v>
      </c>
      <c r="D3" s="2"/>
      <c r="E3" s="2"/>
      <c r="H3" s="2"/>
    </row>
    <row r="4" spans="1:17" x14ac:dyDescent="0.3">
      <c r="A4" s="7">
        <v>41671</v>
      </c>
      <c r="B4" s="2">
        <v>635558</v>
      </c>
      <c r="D4" s="2"/>
      <c r="E4" s="2"/>
    </row>
    <row r="5" spans="1:17" x14ac:dyDescent="0.3">
      <c r="A5" s="7">
        <v>41699</v>
      </c>
      <c r="B5" s="2">
        <v>721915</v>
      </c>
      <c r="D5" s="2"/>
      <c r="E5" s="2"/>
    </row>
    <row r="6" spans="1:17" x14ac:dyDescent="0.3">
      <c r="A6" s="7">
        <v>41730</v>
      </c>
      <c r="B6" s="2">
        <v>643960</v>
      </c>
      <c r="D6" s="2"/>
      <c r="E6" s="2"/>
    </row>
    <row r="7" spans="1:17" x14ac:dyDescent="0.3">
      <c r="A7" s="7">
        <v>41760</v>
      </c>
      <c r="B7" s="2">
        <v>643786</v>
      </c>
      <c r="D7" s="2"/>
      <c r="E7" s="2"/>
    </row>
    <row r="8" spans="1:17" x14ac:dyDescent="0.3">
      <c r="A8" s="7">
        <v>41791</v>
      </c>
      <c r="B8" s="2">
        <v>724012</v>
      </c>
      <c r="D8" s="2"/>
      <c r="E8" s="2"/>
    </row>
    <row r="9" spans="1:17" x14ac:dyDescent="0.3">
      <c r="A9" s="7">
        <v>41821</v>
      </c>
      <c r="B9" s="2">
        <v>773626</v>
      </c>
      <c r="D9" s="2"/>
      <c r="E9" s="2"/>
    </row>
    <row r="10" spans="1:17" x14ac:dyDescent="0.3">
      <c r="A10" s="7">
        <v>41852</v>
      </c>
      <c r="B10" s="2">
        <v>735758</v>
      </c>
      <c r="D10" s="2"/>
      <c r="E10" s="2"/>
    </row>
    <row r="11" spans="1:17" x14ac:dyDescent="0.3">
      <c r="A11" s="7">
        <v>41883</v>
      </c>
      <c r="B11" s="2">
        <v>611256</v>
      </c>
      <c r="D11" s="2"/>
      <c r="E11" s="2"/>
    </row>
    <row r="12" spans="1:17" x14ac:dyDescent="0.3">
      <c r="A12" s="7">
        <v>41913</v>
      </c>
      <c r="B12" s="2">
        <v>650638</v>
      </c>
      <c r="D12" s="2"/>
      <c r="E12" s="2"/>
    </row>
    <row r="13" spans="1:17" x14ac:dyDescent="0.3">
      <c r="A13" s="7">
        <v>41944</v>
      </c>
      <c r="B13" s="2">
        <v>630391</v>
      </c>
      <c r="D13" s="2"/>
      <c r="E13" s="2"/>
    </row>
    <row r="14" spans="1:17" x14ac:dyDescent="0.3">
      <c r="A14" s="7">
        <v>41974</v>
      </c>
      <c r="B14" s="2">
        <v>754282</v>
      </c>
      <c r="D14" s="2"/>
      <c r="E14" s="2"/>
    </row>
    <row r="15" spans="1:17" x14ac:dyDescent="0.3">
      <c r="A15" s="7">
        <v>42005</v>
      </c>
      <c r="B15" s="2">
        <v>676221</v>
      </c>
      <c r="D15" s="2"/>
      <c r="E15" s="2"/>
    </row>
    <row r="16" spans="1:17" x14ac:dyDescent="0.3">
      <c r="A16" s="7">
        <v>42036</v>
      </c>
      <c r="B16" s="2">
        <v>653652</v>
      </c>
      <c r="D16" s="2"/>
      <c r="E16" s="2"/>
    </row>
    <row r="17" spans="1:5" x14ac:dyDescent="0.3">
      <c r="A17" s="7">
        <v>42064</v>
      </c>
      <c r="B17" s="2">
        <v>767989</v>
      </c>
      <c r="D17" s="2"/>
      <c r="E17" s="2"/>
    </row>
    <row r="18" spans="1:5" x14ac:dyDescent="0.3">
      <c r="A18" s="7">
        <v>42095</v>
      </c>
      <c r="B18" s="2">
        <v>667787</v>
      </c>
      <c r="D18" s="2"/>
      <c r="E18" s="2"/>
    </row>
    <row r="19" spans="1:5" x14ac:dyDescent="0.3">
      <c r="A19" s="7">
        <v>42125</v>
      </c>
      <c r="B19" s="2">
        <v>701047</v>
      </c>
      <c r="D19" s="2"/>
      <c r="E19" s="2"/>
    </row>
    <row r="20" spans="1:5" x14ac:dyDescent="0.3">
      <c r="A20" s="7">
        <v>42156</v>
      </c>
      <c r="B20" s="2">
        <v>776972</v>
      </c>
      <c r="D20" s="2"/>
      <c r="E20" s="2"/>
    </row>
    <row r="21" spans="1:5" x14ac:dyDescent="0.3">
      <c r="A21" s="7">
        <v>42186</v>
      </c>
      <c r="B21" s="2">
        <v>815600</v>
      </c>
      <c r="D21" s="2"/>
      <c r="E21" s="2"/>
    </row>
    <row r="22" spans="1:5" x14ac:dyDescent="0.3">
      <c r="A22" s="7">
        <v>42217</v>
      </c>
      <c r="B22" s="2">
        <v>757539</v>
      </c>
      <c r="D22" s="2"/>
      <c r="E22" s="2"/>
    </row>
    <row r="23" spans="1:5" x14ac:dyDescent="0.3">
      <c r="A23" s="7">
        <v>42248</v>
      </c>
      <c r="B23" s="2">
        <v>623899</v>
      </c>
      <c r="D23" s="2"/>
      <c r="E23" s="2"/>
    </row>
    <row r="24" spans="1:5" x14ac:dyDescent="0.3">
      <c r="A24" s="7">
        <v>42278</v>
      </c>
      <c r="B24" s="2">
        <v>670039</v>
      </c>
      <c r="D24" s="2"/>
      <c r="E24" s="2"/>
    </row>
    <row r="25" spans="1:5" x14ac:dyDescent="0.3">
      <c r="A25" s="7">
        <v>42309</v>
      </c>
      <c r="B25" s="2">
        <v>659531</v>
      </c>
      <c r="D25" s="2"/>
      <c r="E25" s="2"/>
    </row>
    <row r="26" spans="1:5" x14ac:dyDescent="0.3">
      <c r="A26" s="7">
        <v>42339</v>
      </c>
      <c r="B26" s="2">
        <v>792742</v>
      </c>
      <c r="C26" s="2">
        <f>Table16[[#This Row],[Visitors]]</f>
        <v>792742</v>
      </c>
      <c r="D26" s="2">
        <f>Table16[[#This Row],[Visitors]]</f>
        <v>792742</v>
      </c>
      <c r="E26" s="2">
        <f>Table16[[#This Row],[Visitors]]</f>
        <v>792742</v>
      </c>
    </row>
    <row r="27" spans="1:5" x14ac:dyDescent="0.3">
      <c r="A27" s="7">
        <v>42370</v>
      </c>
      <c r="B27" s="2"/>
      <c r="C27" s="2">
        <f>FORECAST(A27,$B$3:$B$26,$A$3:$A$26)</f>
        <v>728456.60765417386</v>
      </c>
      <c r="D27" s="2">
        <f>Table16[[#This Row],[Forecast]]-_xlfn.CONFIDENCE.NORM(0.05,STDEVP($B$3:$B$26),24)</f>
        <v>704650.40670730837</v>
      </c>
      <c r="E27" s="2">
        <f>Table16[[#This Row],[Forecast]]+_xlfn.CONFIDENCE.NORM(0.05,STDEVP($B$3:$B$26),24)</f>
        <v>752262.80860103935</v>
      </c>
    </row>
    <row r="28" spans="1:5" x14ac:dyDescent="0.3">
      <c r="A28" s="7">
        <v>42401</v>
      </c>
      <c r="B28" s="2"/>
      <c r="C28" s="2">
        <f t="shared" ref="C28:C38" si="0">FORECAST(A28,$B$3:$B$26,$A$3:$A$26)</f>
        <v>730909.75245893188</v>
      </c>
      <c r="D28" s="2">
        <f>Table16[[#This Row],[Forecast]]-_xlfn.CONFIDENCE.NORM(0.05,STDEVP($B$3:$B$26),24)</f>
        <v>707103.55151206639</v>
      </c>
      <c r="E28" s="2">
        <f>Table16[[#This Row],[Forecast]]+_xlfn.CONFIDENCE.NORM(0.05,STDEVP($B$3:$B$26),24)</f>
        <v>754715.95340579737</v>
      </c>
    </row>
    <row r="29" spans="1:5" x14ac:dyDescent="0.3">
      <c r="A29" s="7">
        <v>42430</v>
      </c>
      <c r="B29" s="2"/>
      <c r="C29" s="2">
        <f t="shared" si="0"/>
        <v>733204.62985693105</v>
      </c>
      <c r="D29" s="2">
        <f>Table16[[#This Row],[Forecast]]-_xlfn.CONFIDENCE.NORM(0.05,STDEVP($B$3:$B$26),24)</f>
        <v>709398.42891006556</v>
      </c>
      <c r="E29" s="2">
        <f>Table16[[#This Row],[Forecast]]+_xlfn.CONFIDENCE.NORM(0.05,STDEVP($B$3:$B$26),24)</f>
        <v>757010.83080379653</v>
      </c>
    </row>
    <row r="30" spans="1:5" x14ac:dyDescent="0.3">
      <c r="A30" s="7">
        <v>42461</v>
      </c>
      <c r="B30" s="2"/>
      <c r="C30" s="2">
        <f t="shared" si="0"/>
        <v>735657.77466168907</v>
      </c>
      <c r="D30" s="2">
        <f>Table16[[#This Row],[Forecast]]-_xlfn.CONFIDENCE.NORM(0.05,STDEVP($B$3:$B$26),24)</f>
        <v>711851.57371482358</v>
      </c>
      <c r="E30" s="2">
        <f>Table16[[#This Row],[Forecast]]+_xlfn.CONFIDENCE.NORM(0.05,STDEVP($B$3:$B$26),24)</f>
        <v>759463.97560855455</v>
      </c>
    </row>
    <row r="31" spans="1:5" x14ac:dyDescent="0.3">
      <c r="A31" s="7">
        <v>42491</v>
      </c>
      <c r="B31" s="2"/>
      <c r="C31" s="2">
        <f t="shared" si="0"/>
        <v>738031.78576306766</v>
      </c>
      <c r="D31" s="2">
        <f>Table16[[#This Row],[Forecast]]-_xlfn.CONFIDENCE.NORM(0.05,STDEVP($B$3:$B$26),24)</f>
        <v>714225.58481620217</v>
      </c>
      <c r="E31" s="2">
        <f>Table16[[#This Row],[Forecast]]+_xlfn.CONFIDENCE.NORM(0.05,STDEVP($B$3:$B$26),24)</f>
        <v>761837.98670993315</v>
      </c>
    </row>
    <row r="32" spans="1:5" x14ac:dyDescent="0.3">
      <c r="A32" s="7">
        <v>42522</v>
      </c>
      <c r="B32" s="2"/>
      <c r="C32" s="2">
        <f t="shared" si="0"/>
        <v>740484.93056782521</v>
      </c>
      <c r="D32" s="2">
        <f>Table16[[#This Row],[Forecast]]-_xlfn.CONFIDENCE.NORM(0.05,STDEVP($B$3:$B$26),24)</f>
        <v>716678.72962095973</v>
      </c>
      <c r="E32" s="2">
        <f>Table16[[#This Row],[Forecast]]+_xlfn.CONFIDENCE.NORM(0.05,STDEVP($B$3:$B$26),24)</f>
        <v>764291.1315146907</v>
      </c>
    </row>
    <row r="33" spans="1:5" x14ac:dyDescent="0.3">
      <c r="A33" s="7">
        <v>42552</v>
      </c>
      <c r="B33" s="2"/>
      <c r="C33" s="2">
        <f t="shared" si="0"/>
        <v>742858.94166920381</v>
      </c>
      <c r="D33" s="2">
        <f>Table16[[#This Row],[Forecast]]-_xlfn.CONFIDENCE.NORM(0.05,STDEVP($B$3:$B$26),24)</f>
        <v>719052.74072233832</v>
      </c>
      <c r="E33" s="2">
        <f>Table16[[#This Row],[Forecast]]+_xlfn.CONFIDENCE.NORM(0.05,STDEVP($B$3:$B$26),24)</f>
        <v>766665.14261606929</v>
      </c>
    </row>
    <row r="34" spans="1:5" x14ac:dyDescent="0.3">
      <c r="A34" s="7">
        <v>42583</v>
      </c>
      <c r="B34" s="2"/>
      <c r="C34" s="2">
        <f t="shared" si="0"/>
        <v>745312.08647396183</v>
      </c>
      <c r="D34" s="2">
        <f>Table16[[#This Row],[Forecast]]-_xlfn.CONFIDENCE.NORM(0.05,STDEVP($B$3:$B$26),24)</f>
        <v>721505.88552709634</v>
      </c>
      <c r="E34" s="2">
        <f>Table16[[#This Row],[Forecast]]+_xlfn.CONFIDENCE.NORM(0.05,STDEVP($B$3:$B$26),24)</f>
        <v>769118.28742082731</v>
      </c>
    </row>
    <row r="35" spans="1:5" x14ac:dyDescent="0.3">
      <c r="A35" s="7">
        <v>42614</v>
      </c>
      <c r="B35" s="2"/>
      <c r="C35" s="2">
        <f t="shared" si="0"/>
        <v>747765.23127871985</v>
      </c>
      <c r="D35" s="2">
        <f>Table16[[#This Row],[Forecast]]-_xlfn.CONFIDENCE.NORM(0.05,STDEVP($B$3:$B$26),24)</f>
        <v>723959.03033185436</v>
      </c>
      <c r="E35" s="2">
        <f>Table16[[#This Row],[Forecast]]+_xlfn.CONFIDENCE.NORM(0.05,STDEVP($B$3:$B$26),24)</f>
        <v>771571.43222558533</v>
      </c>
    </row>
    <row r="36" spans="1:5" x14ac:dyDescent="0.3">
      <c r="A36" s="7">
        <v>42644</v>
      </c>
      <c r="B36" s="2"/>
      <c r="C36" s="2">
        <f t="shared" si="0"/>
        <v>750139.24238009797</v>
      </c>
      <c r="D36" s="2">
        <f>Table16[[#This Row],[Forecast]]-_xlfn.CONFIDENCE.NORM(0.05,STDEVP($B$3:$B$26),24)</f>
        <v>726333.04143323249</v>
      </c>
      <c r="E36" s="2">
        <f>Table16[[#This Row],[Forecast]]+_xlfn.CONFIDENCE.NORM(0.05,STDEVP($B$3:$B$26),24)</f>
        <v>773945.44332696346</v>
      </c>
    </row>
    <row r="37" spans="1:5" x14ac:dyDescent="0.3">
      <c r="A37" s="7">
        <v>42675</v>
      </c>
      <c r="B37" s="2"/>
      <c r="C37" s="2">
        <f t="shared" si="0"/>
        <v>752592.38718485599</v>
      </c>
      <c r="D37" s="2">
        <f>Table16[[#This Row],[Forecast]]-_xlfn.CONFIDENCE.NORM(0.05,STDEVP($B$3:$B$26),24)</f>
        <v>728786.18623799051</v>
      </c>
      <c r="E37" s="2">
        <f>Table16[[#This Row],[Forecast]]+_xlfn.CONFIDENCE.NORM(0.05,STDEVP($B$3:$B$26),24)</f>
        <v>776398.58813172148</v>
      </c>
    </row>
    <row r="38" spans="1:5" x14ac:dyDescent="0.3">
      <c r="A38" s="7">
        <v>42705</v>
      </c>
      <c r="B38" s="2"/>
      <c r="C38" s="2">
        <f t="shared" si="0"/>
        <v>754966.39828623459</v>
      </c>
      <c r="D38" s="2">
        <f>Table16[[#This Row],[Forecast]]-_xlfn.CONFIDENCE.NORM(0.05,STDEVP($B$3:$B$26),24)</f>
        <v>731160.1973393691</v>
      </c>
      <c r="E38" s="2">
        <f>Table16[[#This Row],[Forecast]]+_xlfn.CONFIDENCE.NORM(0.05,STDEVP($B$3:$B$26),24)</f>
        <v>778772.59923310007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workbookViewId="0">
      <selection sqref="A1:B22"/>
    </sheetView>
  </sheetViews>
  <sheetFormatPr defaultRowHeight="16.5" x14ac:dyDescent="0.3"/>
  <cols>
    <col min="1" max="1" width="10.25" customWidth="1"/>
    <col min="2" max="2" width="9.125" bestFit="1" customWidth="1"/>
    <col min="3" max="3" width="10.375" customWidth="1"/>
    <col min="4" max="5" width="11.25" customWidth="1"/>
    <col min="7" max="7" width="9.75" customWidth="1"/>
    <col min="8" max="8" width="8.625" bestFit="1" customWidth="1"/>
    <col min="10" max="10" width="9.375" bestFit="1" customWidth="1"/>
  </cols>
  <sheetData>
    <row r="1" spans="1:11" s="6" customFormat="1" ht="49.5" x14ac:dyDescent="0.3">
      <c r="A1" s="6" t="s">
        <v>7</v>
      </c>
      <c r="B1" s="6" t="s">
        <v>8</v>
      </c>
      <c r="C1" s="6" t="s">
        <v>9</v>
      </c>
      <c r="D1" s="6" t="s">
        <v>10</v>
      </c>
      <c r="E1" s="6" t="s">
        <v>11</v>
      </c>
      <c r="G1"/>
      <c r="H1"/>
      <c r="I1"/>
      <c r="J1"/>
      <c r="K1"/>
    </row>
    <row r="2" spans="1:11" x14ac:dyDescent="0.3">
      <c r="A2" s="1">
        <v>42370</v>
      </c>
      <c r="B2" s="2">
        <v>0</v>
      </c>
      <c r="C2" s="2"/>
      <c r="D2" s="2"/>
      <c r="E2" s="2"/>
    </row>
    <row r="3" spans="1:11" x14ac:dyDescent="0.3">
      <c r="A3" s="1">
        <v>42401</v>
      </c>
      <c r="B3" s="2">
        <v>0.5</v>
      </c>
      <c r="C3" s="2"/>
      <c r="D3" s="2"/>
      <c r="E3" s="2"/>
    </row>
    <row r="4" spans="1:11" x14ac:dyDescent="0.3">
      <c r="A4" s="1">
        <v>42430</v>
      </c>
      <c r="B4" s="2">
        <v>15.7</v>
      </c>
      <c r="C4" s="2"/>
      <c r="D4" s="2"/>
      <c r="E4" s="2"/>
    </row>
    <row r="5" spans="1:11" x14ac:dyDescent="0.3">
      <c r="A5" s="1">
        <v>42461</v>
      </c>
      <c r="B5" s="2">
        <v>148</v>
      </c>
      <c r="C5" s="2"/>
      <c r="D5" s="2"/>
      <c r="E5" s="2"/>
    </row>
    <row r="6" spans="1:11" x14ac:dyDescent="0.3">
      <c r="A6" s="1">
        <v>42491</v>
      </c>
      <c r="B6" s="2">
        <v>610</v>
      </c>
      <c r="C6" s="2"/>
      <c r="D6" s="2"/>
      <c r="E6" s="2"/>
    </row>
    <row r="7" spans="1:11" x14ac:dyDescent="0.3">
      <c r="A7" s="1">
        <v>42522</v>
      </c>
      <c r="B7" s="2">
        <v>1640</v>
      </c>
      <c r="C7" s="2"/>
      <c r="D7" s="2"/>
      <c r="E7" s="2"/>
    </row>
    <row r="8" spans="1:11" x14ac:dyDescent="0.3">
      <c r="A8" s="1">
        <v>42552</v>
      </c>
      <c r="B8" s="2">
        <v>2762</v>
      </c>
      <c r="C8" s="2"/>
      <c r="D8" s="2"/>
      <c r="E8" s="2"/>
    </row>
    <row r="9" spans="1:11" x14ac:dyDescent="0.3">
      <c r="A9" s="1">
        <v>42583</v>
      </c>
      <c r="B9" s="2">
        <v>3122</v>
      </c>
      <c r="C9" s="2"/>
      <c r="D9" s="2"/>
      <c r="E9" s="2"/>
    </row>
    <row r="10" spans="1:11" x14ac:dyDescent="0.3">
      <c r="A10" s="1">
        <v>42614</v>
      </c>
      <c r="B10" s="2">
        <v>3933</v>
      </c>
      <c r="C10" s="2"/>
      <c r="D10" s="2"/>
      <c r="E10" s="2"/>
    </row>
    <row r="11" spans="1:11" x14ac:dyDescent="0.3">
      <c r="A11" s="1">
        <v>42644</v>
      </c>
      <c r="B11" s="2">
        <v>5264</v>
      </c>
      <c r="C11" s="2"/>
      <c r="D11" s="2"/>
      <c r="E11" s="2"/>
    </row>
    <row r="12" spans="1:11" x14ac:dyDescent="0.3">
      <c r="A12" s="1">
        <v>42675</v>
      </c>
      <c r="B12" s="2">
        <v>6921</v>
      </c>
      <c r="C12" s="2"/>
      <c r="D12" s="2"/>
      <c r="E12" s="2"/>
    </row>
    <row r="13" spans="1:11" x14ac:dyDescent="0.3">
      <c r="A13" s="1">
        <v>42705</v>
      </c>
      <c r="B13" s="2">
        <v>8490</v>
      </c>
      <c r="C13" s="2"/>
      <c r="D13" s="2"/>
      <c r="E13" s="2"/>
    </row>
    <row r="14" spans="1:11" x14ac:dyDescent="0.3">
      <c r="A14" s="1">
        <v>42736</v>
      </c>
      <c r="B14" s="2">
        <v>10711</v>
      </c>
      <c r="C14" s="2"/>
      <c r="D14" s="2"/>
      <c r="E14" s="2"/>
    </row>
    <row r="15" spans="1:11" x14ac:dyDescent="0.3">
      <c r="A15" s="1">
        <v>42767</v>
      </c>
      <c r="B15" s="2">
        <v>14835</v>
      </c>
      <c r="C15" s="2"/>
      <c r="D15" s="2"/>
      <c r="E15" s="2"/>
    </row>
    <row r="16" spans="1:11" x14ac:dyDescent="0.3">
      <c r="A16" s="1">
        <v>42795</v>
      </c>
      <c r="B16" s="2">
        <v>19166</v>
      </c>
      <c r="C16" s="2"/>
      <c r="D16" s="2"/>
      <c r="E16" s="2"/>
    </row>
    <row r="17" spans="1:5" x14ac:dyDescent="0.3">
      <c r="A17" s="1">
        <v>42826</v>
      </c>
      <c r="B17" s="2">
        <v>24509</v>
      </c>
      <c r="C17" s="2"/>
      <c r="D17" s="2"/>
      <c r="E17" s="2"/>
    </row>
    <row r="18" spans="1:5" x14ac:dyDescent="0.3">
      <c r="A18" s="1">
        <v>42856</v>
      </c>
      <c r="B18" s="2">
        <v>34204</v>
      </c>
      <c r="C18" s="2"/>
      <c r="D18" s="2"/>
      <c r="E18" s="2"/>
    </row>
    <row r="19" spans="1:5" x14ac:dyDescent="0.3">
      <c r="A19" s="1">
        <v>42887</v>
      </c>
      <c r="B19" s="2">
        <v>48077</v>
      </c>
      <c r="C19" s="2"/>
      <c r="D19" s="2"/>
      <c r="E19" s="2"/>
    </row>
    <row r="20" spans="1:5" x14ac:dyDescent="0.3">
      <c r="A20" s="1">
        <v>42917</v>
      </c>
      <c r="B20" s="2">
        <v>61093</v>
      </c>
      <c r="C20" s="2"/>
      <c r="D20" s="2"/>
      <c r="E20" s="2"/>
    </row>
    <row r="21" spans="1:5" x14ac:dyDescent="0.3">
      <c r="A21" s="1">
        <v>42948</v>
      </c>
      <c r="B21" s="2">
        <v>74452</v>
      </c>
      <c r="C21" s="2"/>
      <c r="D21" s="2"/>
      <c r="E21" s="2"/>
    </row>
    <row r="22" spans="1:5" x14ac:dyDescent="0.3">
      <c r="A22" s="1">
        <v>42979</v>
      </c>
      <c r="B22" s="2">
        <v>88988</v>
      </c>
      <c r="C22" s="2"/>
      <c r="D22" s="2"/>
      <c r="E22" s="2"/>
    </row>
    <row r="23" spans="1:5" x14ac:dyDescent="0.3">
      <c r="A23" s="1">
        <v>43009</v>
      </c>
      <c r="B23" s="2">
        <v>107006</v>
      </c>
      <c r="C23" s="2">
        <v>107006</v>
      </c>
      <c r="D23" s="2">
        <v>107006</v>
      </c>
      <c r="E23" s="2">
        <v>107006</v>
      </c>
    </row>
    <row r="24" spans="1:5" x14ac:dyDescent="0.3">
      <c r="A24" s="1">
        <v>43040</v>
      </c>
      <c r="B24" s="2"/>
      <c r="C24" s="2">
        <f t="shared" ref="C24:C29" si="0">_xlfn.FORECAST.ETS(A24,$B$2:$B$23,$A$2:$A$23,1,1)</f>
        <v>85301.090778336948</v>
      </c>
      <c r="D24" s="2">
        <f t="shared" ref="D24:D29" si="1">C24-_xlfn.FORECAST.ETS.CONFINT(A24,$B$2:$B$23,$A$2:$A$23,0.95,1,1)</f>
        <v>57386.053110896486</v>
      </c>
      <c r="E24" s="2">
        <f t="shared" ref="E24:E29" si="2">C24+_xlfn.FORECAST.ETS.CONFINT(A24,$B$2:$B$23,$A$2:$A$23,0.95,1,1)</f>
        <v>113216.1284457774</v>
      </c>
    </row>
    <row r="25" spans="1:5" x14ac:dyDescent="0.3">
      <c r="A25" s="1">
        <v>43070</v>
      </c>
      <c r="B25" s="2"/>
      <c r="C25" s="2">
        <f t="shared" si="0"/>
        <v>89497.560686236233</v>
      </c>
      <c r="D25" s="2">
        <f t="shared" si="1"/>
        <v>60716.615342374629</v>
      </c>
      <c r="E25" s="2">
        <f t="shared" si="2"/>
        <v>118278.50603009784</v>
      </c>
    </row>
    <row r="26" spans="1:5" x14ac:dyDescent="0.3">
      <c r="A26" s="1">
        <v>43101</v>
      </c>
      <c r="B26" s="2"/>
      <c r="C26" s="2">
        <f t="shared" si="0"/>
        <v>93694.030594135533</v>
      </c>
      <c r="D26" s="2">
        <f t="shared" si="1"/>
        <v>64065.863856889555</v>
      </c>
      <c r="E26" s="2">
        <f t="shared" si="2"/>
        <v>123322.19733138151</v>
      </c>
    </row>
    <row r="27" spans="1:5" x14ac:dyDescent="0.3">
      <c r="A27" s="1">
        <v>43132</v>
      </c>
      <c r="B27" s="2"/>
      <c r="C27" s="2">
        <f t="shared" si="0"/>
        <v>97890.500502034818</v>
      </c>
      <c r="D27" s="2">
        <f t="shared" si="1"/>
        <v>67432.213707725838</v>
      </c>
      <c r="E27" s="2">
        <f t="shared" si="2"/>
        <v>128348.7872963438</v>
      </c>
    </row>
    <row r="28" spans="1:5" x14ac:dyDescent="0.3">
      <c r="A28" s="1">
        <v>43160</v>
      </c>
      <c r="B28" s="2"/>
      <c r="C28" s="2">
        <f t="shared" si="0"/>
        <v>102086.97040993412</v>
      </c>
      <c r="D28" s="2">
        <f t="shared" si="1"/>
        <v>70814.278103578603</v>
      </c>
      <c r="E28" s="2">
        <f t="shared" si="2"/>
        <v>133359.66271628963</v>
      </c>
    </row>
    <row r="29" spans="1:5" x14ac:dyDescent="0.3">
      <c r="A29" s="1">
        <v>43191</v>
      </c>
      <c r="B29" s="2"/>
      <c r="C29" s="2">
        <f t="shared" si="0"/>
        <v>106283.44031783342</v>
      </c>
      <c r="D29" s="2">
        <f t="shared" si="1"/>
        <v>74210.835627232795</v>
      </c>
      <c r="E29" s="2">
        <f t="shared" si="2"/>
        <v>138356.04500843404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workbookViewId="0">
      <selection activeCell="C23" sqref="C23"/>
    </sheetView>
  </sheetViews>
  <sheetFormatPr defaultRowHeight="16.5" x14ac:dyDescent="0.3"/>
  <cols>
    <col min="1" max="1" width="9.375" customWidth="1"/>
    <col min="2" max="3" width="8.5" customWidth="1"/>
    <col min="4" max="4" width="11.5" customWidth="1"/>
    <col min="5" max="5" width="12.875" bestFit="1" customWidth="1"/>
  </cols>
  <sheetData>
    <row r="1" spans="1:5" s="6" customFormat="1" ht="49.5" x14ac:dyDescent="0.3">
      <c r="A1" s="9" t="s">
        <v>7</v>
      </c>
      <c r="B1" s="9" t="s">
        <v>8</v>
      </c>
      <c r="C1" s="9" t="s">
        <v>9</v>
      </c>
      <c r="D1" s="6" t="s">
        <v>10</v>
      </c>
      <c r="E1" s="6" t="s">
        <v>11</v>
      </c>
    </row>
    <row r="2" spans="1:5" x14ac:dyDescent="0.3">
      <c r="A2" s="1">
        <v>42370</v>
      </c>
      <c r="B2" s="2">
        <v>0</v>
      </c>
      <c r="C2" s="2"/>
      <c r="D2" s="2"/>
      <c r="E2" s="2"/>
    </row>
    <row r="3" spans="1:5" x14ac:dyDescent="0.3">
      <c r="A3" s="1">
        <v>42401</v>
      </c>
      <c r="B3" s="2">
        <v>0.5</v>
      </c>
      <c r="C3" s="2"/>
      <c r="D3" s="2"/>
      <c r="E3" s="2"/>
    </row>
    <row r="4" spans="1:5" x14ac:dyDescent="0.3">
      <c r="A4" s="1">
        <v>42430</v>
      </c>
      <c r="B4" s="2">
        <v>15.7</v>
      </c>
      <c r="C4" s="2"/>
      <c r="D4" s="2"/>
      <c r="E4" s="2"/>
    </row>
    <row r="5" spans="1:5" x14ac:dyDescent="0.3">
      <c r="A5" s="1">
        <v>42461</v>
      </c>
      <c r="B5" s="2">
        <v>148</v>
      </c>
      <c r="C5" s="2"/>
      <c r="D5" s="2"/>
      <c r="E5" s="2"/>
    </row>
    <row r="6" spans="1:5" x14ac:dyDescent="0.3">
      <c r="A6" s="1">
        <v>42491</v>
      </c>
      <c r="B6" s="2">
        <v>610</v>
      </c>
      <c r="C6" s="2"/>
      <c r="D6" s="2"/>
      <c r="E6" s="2"/>
    </row>
    <row r="7" spans="1:5" x14ac:dyDescent="0.3">
      <c r="A7" s="1">
        <v>42522</v>
      </c>
      <c r="B7" s="2">
        <v>1640</v>
      </c>
      <c r="C7" s="2"/>
      <c r="D7" s="2"/>
      <c r="E7" s="2"/>
    </row>
    <row r="8" spans="1:5" x14ac:dyDescent="0.3">
      <c r="A8" s="1">
        <v>42552</v>
      </c>
      <c r="B8" s="2">
        <v>2762</v>
      </c>
      <c r="C8" s="2"/>
      <c r="D8" s="2"/>
      <c r="E8" s="2"/>
    </row>
    <row r="9" spans="1:5" x14ac:dyDescent="0.3">
      <c r="A9" s="1">
        <v>42583</v>
      </c>
      <c r="B9" s="2">
        <v>3122</v>
      </c>
      <c r="C9" s="2"/>
      <c r="D9" s="2"/>
      <c r="E9" s="2"/>
    </row>
    <row r="10" spans="1:5" x14ac:dyDescent="0.3">
      <c r="A10" s="1">
        <v>42614</v>
      </c>
      <c r="B10" s="2">
        <v>3933</v>
      </c>
      <c r="C10" s="2"/>
      <c r="D10" s="2"/>
      <c r="E10" s="2"/>
    </row>
    <row r="11" spans="1:5" x14ac:dyDescent="0.3">
      <c r="A11" s="1">
        <v>42644</v>
      </c>
      <c r="B11" s="2">
        <v>5264</v>
      </c>
      <c r="C11" s="2"/>
      <c r="D11" s="2"/>
      <c r="E11" s="2"/>
    </row>
    <row r="12" spans="1:5" x14ac:dyDescent="0.3">
      <c r="A12" s="1">
        <v>42675</v>
      </c>
      <c r="B12" s="2">
        <v>6921</v>
      </c>
      <c r="C12" s="2"/>
      <c r="D12" s="2"/>
      <c r="E12" s="2"/>
    </row>
    <row r="13" spans="1:5" x14ac:dyDescent="0.3">
      <c r="A13" s="1">
        <v>42705</v>
      </c>
      <c r="B13" s="2">
        <v>8490</v>
      </c>
      <c r="C13" s="2"/>
      <c r="D13" s="2"/>
      <c r="E13" s="2"/>
    </row>
    <row r="14" spans="1:5" x14ac:dyDescent="0.3">
      <c r="A14" s="1">
        <v>42736</v>
      </c>
      <c r="B14" s="2">
        <v>10711</v>
      </c>
      <c r="C14" s="2"/>
      <c r="D14" s="2"/>
      <c r="E14" s="2"/>
    </row>
    <row r="15" spans="1:5" x14ac:dyDescent="0.3">
      <c r="A15" s="1">
        <v>42767</v>
      </c>
      <c r="B15" s="2">
        <v>14835</v>
      </c>
      <c r="C15" s="2"/>
      <c r="D15" s="2"/>
      <c r="E15" s="2"/>
    </row>
    <row r="16" spans="1:5" x14ac:dyDescent="0.3">
      <c r="A16" s="1">
        <v>42795</v>
      </c>
      <c r="B16" s="2">
        <v>19166</v>
      </c>
      <c r="C16" s="2"/>
      <c r="D16" s="2"/>
      <c r="E16" s="2"/>
    </row>
    <row r="17" spans="1:5" x14ac:dyDescent="0.3">
      <c r="A17" s="1">
        <v>42826</v>
      </c>
      <c r="B17" s="2">
        <v>24509</v>
      </c>
      <c r="C17" s="2"/>
      <c r="D17" s="2"/>
      <c r="E17" s="2"/>
    </row>
    <row r="18" spans="1:5" x14ac:dyDescent="0.3">
      <c r="A18" s="1">
        <v>42856</v>
      </c>
      <c r="B18" s="2">
        <v>34204</v>
      </c>
      <c r="C18" s="2"/>
      <c r="D18" s="2"/>
      <c r="E18" s="2"/>
    </row>
    <row r="19" spans="1:5" x14ac:dyDescent="0.3">
      <c r="A19" s="1">
        <v>42887</v>
      </c>
      <c r="B19" s="2">
        <v>48077</v>
      </c>
      <c r="C19" s="2"/>
      <c r="D19" s="2"/>
      <c r="E19" s="2"/>
    </row>
    <row r="20" spans="1:5" x14ac:dyDescent="0.3">
      <c r="A20" s="1">
        <v>42917</v>
      </c>
      <c r="B20" s="2">
        <v>61093</v>
      </c>
      <c r="C20" s="2"/>
      <c r="D20" s="2"/>
      <c r="E20" s="2"/>
    </row>
    <row r="21" spans="1:5" x14ac:dyDescent="0.3">
      <c r="A21" s="1">
        <v>42948</v>
      </c>
      <c r="B21" s="2">
        <v>74452</v>
      </c>
      <c r="C21" s="2"/>
      <c r="D21" s="2"/>
      <c r="E21" s="2"/>
    </row>
    <row r="22" spans="1:5" x14ac:dyDescent="0.3">
      <c r="A22" s="1">
        <v>42979</v>
      </c>
      <c r="B22" s="2">
        <v>88988</v>
      </c>
      <c r="C22" s="2"/>
      <c r="D22" s="2"/>
      <c r="E22" s="2"/>
    </row>
    <row r="23" spans="1:5" x14ac:dyDescent="0.3">
      <c r="A23" s="1">
        <v>43009</v>
      </c>
      <c r="B23" s="2">
        <v>107006</v>
      </c>
      <c r="C23" s="2">
        <v>107006</v>
      </c>
      <c r="D23" s="2">
        <v>107006</v>
      </c>
      <c r="E23" s="2">
        <v>107006</v>
      </c>
    </row>
    <row r="24" spans="1:5" x14ac:dyDescent="0.3">
      <c r="A24" s="1">
        <v>43040</v>
      </c>
      <c r="B24" s="2"/>
      <c r="C24" s="2">
        <f>_xlfn.FORECAST.ETS(A24,$B$14:$B$23,$A$14:$A$23,0,1)</f>
        <v>124655.01457951975</v>
      </c>
      <c r="D24" s="2">
        <f>C24-_xlfn.FORECAST.ETS.CONFINT(A24,$B$14:$B$23,$A$14:$A$23,0.95,0,1)</f>
        <v>118393.13639624789</v>
      </c>
      <c r="E24" s="2">
        <f>C24+_xlfn.FORECAST.ETS.CONFINT(A24,$B$14:$B$23,$A$14:$A$23,0.95,0,1)</f>
        <v>130916.8927627916</v>
      </c>
    </row>
    <row r="25" spans="1:5" x14ac:dyDescent="0.3">
      <c r="A25" s="1">
        <v>43070</v>
      </c>
      <c r="B25" s="2"/>
      <c r="C25" s="2">
        <f>_xlfn.FORECAST.ETS(A25,$B$14:$B$23,$A$14:$A$23,0,1)</f>
        <v>142311.24083824921</v>
      </c>
      <c r="D25" s="2">
        <f>C25-_xlfn.FORECAST.ETS.CONFINT(A25,$B$14:$B$23,$A$14:$A$23,0.95,0,1)</f>
        <v>128883.0391011529</v>
      </c>
      <c r="E25" s="2">
        <f>C25+_xlfn.FORECAST.ETS.CONFINT(A25,$B$14:$B$23,$A$14:$A$23,0.95,0,1)</f>
        <v>155739.44257534551</v>
      </c>
    </row>
    <row r="26" spans="1:5" x14ac:dyDescent="0.3">
      <c r="A26" s="1">
        <v>43101</v>
      </c>
      <c r="B26" s="2"/>
      <c r="C26" s="2">
        <f>_xlfn.FORECAST.ETS(A26,$B$14:$B$23,$A$14:$A$23,0,1)</f>
        <v>159967.46709697865</v>
      </c>
      <c r="D26" s="2">
        <f>C26-_xlfn.FORECAST.ETS.CONFINT(A26,$B$14:$B$23,$A$14:$A$23,0.95,0,1)</f>
        <v>137902.69725149334</v>
      </c>
      <c r="E26" s="2">
        <f>C26+_xlfn.FORECAST.ETS.CONFINT(A26,$B$14:$B$23,$A$14:$A$23,0.95,0,1)</f>
        <v>182032.23694246396</v>
      </c>
    </row>
    <row r="27" spans="1:5" x14ac:dyDescent="0.3">
      <c r="A27" s="1">
        <v>43132</v>
      </c>
      <c r="B27" s="2"/>
      <c r="C27" s="2">
        <f t="shared" ref="C27:C30" si="0">_xlfn.FORECAST.ETS(A27,$B$14:$B$23,$A$14:$A$23,0,1)</f>
        <v>177623.69335570812</v>
      </c>
      <c r="D27" s="2">
        <f t="shared" ref="D27:D30" si="1">C27-_xlfn.FORECAST.ETS.CONFINT(A27,$B$14:$B$23,$A$14:$A$23,0.95,0,1)</f>
        <v>145651.76116693509</v>
      </c>
      <c r="E27" s="2">
        <f t="shared" ref="E27:E30" si="2">C27+_xlfn.FORECAST.ETS.CONFINT(A27,$B$14:$B$23,$A$14:$A$23,0.95,0,1)</f>
        <v>209595.62554448115</v>
      </c>
    </row>
    <row r="28" spans="1:5" x14ac:dyDescent="0.3">
      <c r="A28" s="1">
        <v>43160</v>
      </c>
      <c r="B28" s="2"/>
      <c r="C28" s="2">
        <f t="shared" si="0"/>
        <v>195279.91961443759</v>
      </c>
      <c r="D28" s="2">
        <f t="shared" si="1"/>
        <v>152271.21502205223</v>
      </c>
      <c r="E28" s="2">
        <f t="shared" si="2"/>
        <v>238288.62420682295</v>
      </c>
    </row>
    <row r="29" spans="1:5" x14ac:dyDescent="0.3">
      <c r="A29" s="1">
        <v>43191</v>
      </c>
      <c r="B29" s="2"/>
      <c r="C29" s="2">
        <f t="shared" si="0"/>
        <v>212936.14587316703</v>
      </c>
      <c r="D29" s="2">
        <f t="shared" si="1"/>
        <v>157864.66807381919</v>
      </c>
      <c r="E29" s="2">
        <f t="shared" si="2"/>
        <v>268007.62367251486</v>
      </c>
    </row>
    <row r="30" spans="1:5" x14ac:dyDescent="0.3">
      <c r="A30" s="1">
        <v>43221</v>
      </c>
      <c r="B30" s="2"/>
      <c r="C30" s="2">
        <f t="shared" si="0"/>
        <v>230592.3721318965</v>
      </c>
      <c r="D30" s="2">
        <f t="shared" si="1"/>
        <v>162511.9610951996</v>
      </c>
      <c r="E30" s="2">
        <f t="shared" si="2"/>
        <v>298672.78316859342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workbookViewId="0">
      <selection activeCell="C18" sqref="C18"/>
    </sheetView>
  </sheetViews>
  <sheetFormatPr defaultRowHeight="16.5" x14ac:dyDescent="0.3"/>
  <cols>
    <col min="1" max="1" width="9.375" customWidth="1"/>
    <col min="2" max="3" width="8.5" customWidth="1"/>
    <col min="4" max="4" width="11.5" customWidth="1"/>
    <col min="5" max="5" width="12.875" bestFit="1" customWidth="1"/>
    <col min="13" max="13" width="9.375" bestFit="1" customWidth="1"/>
  </cols>
  <sheetData>
    <row r="1" spans="1:14" s="6" customFormat="1" ht="49.5" x14ac:dyDescent="0.3">
      <c r="A1" s="9" t="s">
        <v>7</v>
      </c>
      <c r="B1" s="9" t="s">
        <v>8</v>
      </c>
      <c r="C1" s="9" t="s">
        <v>9</v>
      </c>
      <c r="D1" s="6" t="s">
        <v>10</v>
      </c>
      <c r="E1" s="6" t="s">
        <v>11</v>
      </c>
      <c r="M1"/>
      <c r="N1"/>
    </row>
    <row r="2" spans="1:14" x14ac:dyDescent="0.3">
      <c r="A2" s="1">
        <v>42370</v>
      </c>
      <c r="B2" s="2">
        <v>0</v>
      </c>
      <c r="C2" s="2"/>
      <c r="D2" s="2"/>
      <c r="E2" s="2"/>
    </row>
    <row r="3" spans="1:14" x14ac:dyDescent="0.3">
      <c r="A3" s="1">
        <v>42401</v>
      </c>
      <c r="B3" s="2">
        <v>0.5</v>
      </c>
      <c r="C3" s="2"/>
      <c r="D3" s="2"/>
      <c r="E3" s="2"/>
    </row>
    <row r="4" spans="1:14" x14ac:dyDescent="0.3">
      <c r="A4" s="1">
        <v>42430</v>
      </c>
      <c r="B4" s="2">
        <v>15.7</v>
      </c>
      <c r="C4" s="2"/>
      <c r="D4" s="2"/>
      <c r="E4" s="2"/>
    </row>
    <row r="5" spans="1:14" x14ac:dyDescent="0.3">
      <c r="A5" s="1">
        <v>42461</v>
      </c>
      <c r="B5" s="2">
        <v>148</v>
      </c>
      <c r="C5" s="2"/>
      <c r="D5" s="2"/>
      <c r="E5" s="2"/>
    </row>
    <row r="6" spans="1:14" x14ac:dyDescent="0.3">
      <c r="A6" s="1">
        <v>42491</v>
      </c>
      <c r="B6" s="2">
        <v>610</v>
      </c>
      <c r="C6" s="2"/>
      <c r="D6" s="2"/>
      <c r="E6" s="2"/>
    </row>
    <row r="7" spans="1:14" x14ac:dyDescent="0.3">
      <c r="A7" s="1">
        <v>42522</v>
      </c>
      <c r="B7" s="2">
        <v>1640</v>
      </c>
      <c r="C7" s="2"/>
      <c r="D7" s="2"/>
      <c r="E7" s="2"/>
    </row>
    <row r="8" spans="1:14" x14ac:dyDescent="0.3">
      <c r="A8" s="1">
        <v>42552</v>
      </c>
      <c r="B8" s="2">
        <v>2762</v>
      </c>
      <c r="C8" s="2"/>
      <c r="D8" s="2"/>
      <c r="E8" s="2"/>
    </row>
    <row r="9" spans="1:14" x14ac:dyDescent="0.3">
      <c r="A9" s="1">
        <v>42583</v>
      </c>
      <c r="B9" s="2">
        <v>3122</v>
      </c>
      <c r="C9" s="2"/>
      <c r="D9" s="2"/>
      <c r="E9" s="2"/>
    </row>
    <row r="10" spans="1:14" x14ac:dyDescent="0.3">
      <c r="A10" s="1">
        <v>42614</v>
      </c>
      <c r="B10" s="2">
        <v>3933</v>
      </c>
      <c r="C10" s="2"/>
      <c r="D10" s="2"/>
      <c r="E10" s="2"/>
    </row>
    <row r="11" spans="1:14" x14ac:dyDescent="0.3">
      <c r="A11" s="1">
        <v>42644</v>
      </c>
      <c r="B11" s="2">
        <v>5264</v>
      </c>
      <c r="C11" s="2"/>
      <c r="D11" s="2"/>
      <c r="E11" s="2"/>
    </row>
    <row r="12" spans="1:14" x14ac:dyDescent="0.3">
      <c r="A12" s="1">
        <v>42675</v>
      </c>
      <c r="B12" s="2">
        <v>6921</v>
      </c>
      <c r="C12" s="2"/>
      <c r="D12" s="2"/>
      <c r="E12" s="2"/>
    </row>
    <row r="13" spans="1:14" x14ac:dyDescent="0.3">
      <c r="A13" s="1">
        <v>42705</v>
      </c>
      <c r="B13" s="2">
        <v>8490</v>
      </c>
      <c r="C13" s="2"/>
      <c r="D13" s="2"/>
      <c r="E13" s="2"/>
    </row>
    <row r="14" spans="1:14" x14ac:dyDescent="0.3">
      <c r="A14" s="1">
        <v>42736</v>
      </c>
      <c r="B14" s="2">
        <v>10711</v>
      </c>
      <c r="C14" s="2"/>
      <c r="D14" s="2"/>
      <c r="E14" s="2"/>
    </row>
    <row r="15" spans="1:14" x14ac:dyDescent="0.3">
      <c r="A15" s="1">
        <v>42767</v>
      </c>
      <c r="B15" s="2">
        <v>14835</v>
      </c>
      <c r="C15" s="2"/>
      <c r="D15" s="2"/>
      <c r="E15" s="2"/>
    </row>
    <row r="16" spans="1:14" x14ac:dyDescent="0.3">
      <c r="A16" s="1">
        <v>42795</v>
      </c>
      <c r="B16" s="2">
        <v>19166</v>
      </c>
      <c r="C16" s="2"/>
      <c r="D16" s="2"/>
      <c r="E16" s="2"/>
    </row>
    <row r="17" spans="1:5" x14ac:dyDescent="0.3">
      <c r="A17" s="1">
        <v>42826</v>
      </c>
      <c r="B17" s="2">
        <v>24509</v>
      </c>
      <c r="C17" s="2"/>
      <c r="D17" s="2"/>
      <c r="E17" s="2"/>
    </row>
    <row r="18" spans="1:5" x14ac:dyDescent="0.3">
      <c r="A18" s="1">
        <v>42856</v>
      </c>
      <c r="B18" s="2">
        <v>34204</v>
      </c>
      <c r="C18" s="2">
        <f t="shared" ref="C18:C23" si="0">_xlfn.FORECAST.ETS(A18,$B$14:$B$23,$A$14:$A$23,0,1)</f>
        <v>18717.657027142966</v>
      </c>
      <c r="D18" s="2"/>
      <c r="E18" s="2"/>
    </row>
    <row r="19" spans="1:5" x14ac:dyDescent="0.3">
      <c r="A19" s="1">
        <v>42887</v>
      </c>
      <c r="B19" s="2">
        <v>48077</v>
      </c>
      <c r="C19" s="2">
        <f t="shared" si="0"/>
        <v>36373.883285872434</v>
      </c>
      <c r="D19" s="2"/>
      <c r="E19" s="2"/>
    </row>
    <row r="20" spans="1:5" x14ac:dyDescent="0.3">
      <c r="A20" s="1">
        <v>42917</v>
      </c>
      <c r="B20" s="2">
        <v>61093</v>
      </c>
      <c r="C20" s="2">
        <f t="shared" si="0"/>
        <v>54030.109544601895</v>
      </c>
      <c r="D20" s="2"/>
      <c r="E20" s="2"/>
    </row>
    <row r="21" spans="1:5" x14ac:dyDescent="0.3">
      <c r="A21" s="1">
        <v>42948</v>
      </c>
      <c r="B21" s="2">
        <v>74452</v>
      </c>
      <c r="C21" s="2">
        <f t="shared" si="0"/>
        <v>71686.335803331356</v>
      </c>
      <c r="D21" s="2"/>
      <c r="E21" s="2"/>
    </row>
    <row r="22" spans="1:5" x14ac:dyDescent="0.3">
      <c r="A22" s="1">
        <v>42979</v>
      </c>
      <c r="B22" s="2">
        <v>88988</v>
      </c>
      <c r="C22" s="2">
        <f t="shared" si="0"/>
        <v>89342.56206206081</v>
      </c>
      <c r="D22" s="2"/>
      <c r="E22" s="2"/>
    </row>
    <row r="23" spans="1:5" x14ac:dyDescent="0.3">
      <c r="A23" s="1">
        <v>43009</v>
      </c>
      <c r="B23" s="2">
        <v>107006</v>
      </c>
      <c r="C23" s="2">
        <f t="shared" si="0"/>
        <v>106998.78832079028</v>
      </c>
      <c r="D23" s="2">
        <v>107006</v>
      </c>
      <c r="E23" s="2">
        <v>107006</v>
      </c>
    </row>
    <row r="24" spans="1:5" x14ac:dyDescent="0.3">
      <c r="A24" s="1">
        <v>43040</v>
      </c>
      <c r="B24" s="2"/>
      <c r="C24" s="2">
        <f>_xlfn.FORECAST.ETS(A24,$B$14:$B$23,$A$14:$A$23,0,1)</f>
        <v>124655.01457951975</v>
      </c>
      <c r="D24" s="2">
        <f>C24-_xlfn.FORECAST.ETS.CONFINT(A24,$B$14:$B$23,$A$14:$A$23,0.95,0,1)</f>
        <v>118393.13639624789</v>
      </c>
      <c r="E24" s="2">
        <f>C24+_xlfn.FORECAST.ETS.CONFINT(A24,$B$14:$B$23,$A$14:$A$23,0.95,0,1)</f>
        <v>130916.8927627916</v>
      </c>
    </row>
    <row r="25" spans="1:5" x14ac:dyDescent="0.3">
      <c r="A25" s="1">
        <v>43070</v>
      </c>
      <c r="B25" s="2"/>
      <c r="C25" s="2">
        <f>_xlfn.FORECAST.ETS(A25,$B$14:$B$23,$A$14:$A$23,0,1)</f>
        <v>142311.24083824921</v>
      </c>
      <c r="D25" s="2">
        <f>C25-_xlfn.FORECAST.ETS.CONFINT(A25,$B$14:$B$23,$A$14:$A$23,0.95,0,1)</f>
        <v>128883.0391011529</v>
      </c>
      <c r="E25" s="2">
        <f>C25+_xlfn.FORECAST.ETS.CONFINT(A25,$B$14:$B$23,$A$14:$A$23,0.95,0,1)</f>
        <v>155739.44257534551</v>
      </c>
    </row>
    <row r="26" spans="1:5" x14ac:dyDescent="0.3">
      <c r="A26" s="1">
        <v>43101</v>
      </c>
      <c r="B26" s="2"/>
      <c r="C26" s="2">
        <f>_xlfn.FORECAST.ETS(A26,$B$14:$B$23,$A$14:$A$23,0,1)</f>
        <v>159967.46709697865</v>
      </c>
      <c r="D26" s="2">
        <f>C26-_xlfn.FORECAST.ETS.CONFINT(A26,$B$14:$B$23,$A$14:$A$23,0.95,0,1)</f>
        <v>137902.69725149334</v>
      </c>
      <c r="E26" s="2">
        <f>C26+_xlfn.FORECAST.ETS.CONFINT(A26,$B$14:$B$23,$A$14:$A$23,0.95,0,1)</f>
        <v>182032.23694246396</v>
      </c>
    </row>
    <row r="27" spans="1:5" x14ac:dyDescent="0.3">
      <c r="A27" s="1">
        <v>43132</v>
      </c>
      <c r="B27" s="2"/>
      <c r="C27" s="2">
        <f t="shared" ref="C27:C30" si="1">_xlfn.FORECAST.ETS(A27,$B$14:$B$23,$A$14:$A$23,0,1)</f>
        <v>177623.69335570812</v>
      </c>
      <c r="D27" s="2">
        <f t="shared" ref="D27:D30" si="2">C27-_xlfn.FORECAST.ETS.CONFINT(A27,$B$14:$B$23,$A$14:$A$23,0.95,0,1)</f>
        <v>145651.76116693509</v>
      </c>
      <c r="E27" s="2">
        <f t="shared" ref="E27:E30" si="3">C27+_xlfn.FORECAST.ETS.CONFINT(A27,$B$14:$B$23,$A$14:$A$23,0.95,0,1)</f>
        <v>209595.62554448115</v>
      </c>
    </row>
    <row r="28" spans="1:5" x14ac:dyDescent="0.3">
      <c r="A28" s="1">
        <v>43160</v>
      </c>
      <c r="B28" s="2"/>
      <c r="C28" s="2">
        <f t="shared" si="1"/>
        <v>195279.91961443759</v>
      </c>
      <c r="D28" s="2">
        <f t="shared" si="2"/>
        <v>152271.21502205223</v>
      </c>
      <c r="E28" s="2">
        <f t="shared" si="3"/>
        <v>238288.62420682295</v>
      </c>
    </row>
    <row r="29" spans="1:5" x14ac:dyDescent="0.3">
      <c r="A29" s="1">
        <v>43191</v>
      </c>
      <c r="B29" s="2"/>
      <c r="C29" s="2">
        <f t="shared" si="1"/>
        <v>212936.14587316703</v>
      </c>
      <c r="D29" s="2">
        <f t="shared" si="2"/>
        <v>157864.66807381919</v>
      </c>
      <c r="E29" s="2">
        <f t="shared" si="3"/>
        <v>268007.62367251486</v>
      </c>
    </row>
    <row r="30" spans="1:5" x14ac:dyDescent="0.3">
      <c r="A30" s="1">
        <v>43221</v>
      </c>
      <c r="B30" s="2"/>
      <c r="C30" s="2">
        <f t="shared" si="1"/>
        <v>230592.3721318965</v>
      </c>
      <c r="D30" s="2">
        <f t="shared" si="2"/>
        <v>162511.9610951996</v>
      </c>
      <c r="E30" s="2">
        <f t="shared" si="3"/>
        <v>298672.78316859342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Forecast Sheet</vt:lpstr>
      <vt:lpstr>داده‌های اصلی</vt:lpstr>
      <vt:lpstr>اکسل 2013 یا قبل‌تر</vt:lpstr>
      <vt:lpstr>Upward Trend Forecast 1</vt:lpstr>
      <vt:lpstr>Upward Trend Forecast 2</vt:lpstr>
      <vt:lpstr>Compare Forecast Accuracy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Excelut.com</dc:creator>
  <cp:lastModifiedBy>Admin</cp:lastModifiedBy>
  <dcterms:created xsi:type="dcterms:W3CDTF">2017-04-17T23:57:59Z</dcterms:created>
  <dcterms:modified xsi:type="dcterms:W3CDTF">2020-06-24T12:00:19Z</dcterms:modified>
</cp:coreProperties>
</file>